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20"/>
  <c r="M17"/>
  <c r="M18"/>
  <c r="M15"/>
  <c r="M14"/>
  <c r="M13"/>
  <c r="M12"/>
  <c i="9" r="M161"/>
  <c r="M159"/>
  <c r="M158"/>
  <c r="M157"/>
  <c r="M156"/>
  <c r="M153"/>
  <c r="M152"/>
  <c r="M150"/>
  <c r="M149"/>
  <c r="M148"/>
  <c r="M146"/>
  <c r="M145"/>
  <c r="M144"/>
  <c r="M142"/>
  <c r="M141"/>
  <c r="M140"/>
  <c r="M139"/>
  <c r="M138"/>
  <c r="M137"/>
  <c r="M136"/>
  <c r="M135"/>
  <c r="M134"/>
  <c r="M133"/>
  <c r="M132"/>
  <c r="M131"/>
  <c r="M130"/>
  <c r="M129"/>
  <c r="M128"/>
  <c r="M126"/>
  <c r="M125"/>
  <c r="M124"/>
  <c r="M122"/>
  <c r="M121"/>
  <c r="M120"/>
  <c r="M116"/>
  <c r="M115"/>
  <c r="M114"/>
  <c r="M113"/>
  <c r="M112"/>
  <c r="M111"/>
  <c r="M110"/>
  <c r="M109"/>
  <c r="M106"/>
  <c r="M105"/>
  <c r="M103"/>
  <c r="M102"/>
  <c r="M101"/>
  <c r="M100"/>
  <c r="M99"/>
  <c r="M98"/>
  <c r="M97"/>
  <c r="M96"/>
  <c r="M95"/>
  <c r="M93"/>
  <c r="M91"/>
  <c r="M90"/>
  <c r="M89"/>
  <c r="M88"/>
  <c r="M87"/>
  <c r="M86"/>
  <c r="M82"/>
  <c r="M80"/>
  <c r="M79"/>
  <c r="M77"/>
  <c r="M7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5"/>
  <c r="M54"/>
  <c r="M53"/>
  <c r="M52"/>
  <c r="M51"/>
  <c r="M50"/>
  <c r="M49"/>
  <c r="M48"/>
  <c r="M46"/>
  <c r="M45"/>
  <c r="M44"/>
  <c r="M43"/>
  <c r="M40"/>
  <c r="M39"/>
  <c r="M37"/>
  <c r="M117"/>
  <c r="M33"/>
  <c r="M32"/>
  <c r="M31"/>
  <c r="M29"/>
  <c r="M28"/>
  <c r="M25"/>
  <c r="M24"/>
  <c r="M23"/>
  <c r="M21"/>
  <c r="M20"/>
  <c r="M18"/>
  <c r="M17"/>
  <c r="M16"/>
  <c r="M12"/>
  <c r="M11"/>
  <c i="5" r="M81"/>
  <c r="M78"/>
  <c r="M77"/>
  <c r="M74"/>
  <c r="M73"/>
  <c r="M72"/>
  <c r="M69"/>
  <c r="M68"/>
  <c r="M67"/>
  <c r="M63"/>
  <c r="M62"/>
  <c r="M61"/>
  <c r="M59"/>
  <c r="M58"/>
  <c r="M57"/>
  <c r="M56"/>
  <c r="M52"/>
  <c r="M48"/>
  <c r="M43"/>
  <c r="M64"/>
  <c r="M38"/>
  <c r="M39"/>
  <c r="M35"/>
  <c r="M34"/>
  <c r="M33"/>
  <c r="M30"/>
  <c r="M31"/>
  <c r="M26"/>
  <c r="M27"/>
  <c r="M23"/>
  <c r="M24"/>
  <c r="M20"/>
  <c r="M19"/>
  <c r="M11"/>
  <c r="M80"/>
  <c i="1" r="M254"/>
  <c r="M251"/>
  <c r="M250"/>
  <c r="M249"/>
  <c r="M248"/>
  <c r="M247"/>
  <c r="M246"/>
  <c r="M245"/>
  <c r="M240"/>
  <c i="17" r="M8"/>
  <c i="1" r="M237"/>
  <c r="M238"/>
  <c r="M234"/>
  <c r="M232"/>
  <c r="M231"/>
  <c r="M230"/>
  <c r="M229"/>
  <c r="M228"/>
  <c r="M225"/>
  <c r="M223"/>
  <c r="M220"/>
  <c r="M218"/>
  <c r="M217"/>
  <c r="M215"/>
  <c r="M212"/>
  <c r="M235"/>
  <c r="M208"/>
  <c r="M207"/>
  <c r="M205"/>
  <c r="M203"/>
  <c r="M209"/>
  <c r="M200"/>
  <c r="M199"/>
  <c r="M196"/>
  <c r="M194"/>
  <c r="M192"/>
  <c r="M197"/>
  <c r="M188"/>
  <c r="M187"/>
  <c r="M186"/>
  <c r="M184"/>
  <c r="M183"/>
  <c r="M179"/>
  <c r="M178"/>
  <c r="M177"/>
  <c r="M174"/>
  <c r="M176"/>
  <c r="M169"/>
  <c r="M167"/>
  <c r="M165"/>
  <c r="M163"/>
  <c r="M170"/>
  <c r="M159"/>
  <c r="M158"/>
  <c r="M156"/>
  <c r="M155"/>
  <c r="M153"/>
  <c r="M151"/>
  <c r="M149"/>
  <c r="M145"/>
  <c r="M142"/>
  <c r="M140"/>
  <c r="M135"/>
  <c r="M133"/>
  <c r="M160"/>
  <c r="M128"/>
  <c r="M127"/>
  <c r="M126"/>
  <c r="M125"/>
  <c r="M123"/>
  <c r="M120"/>
  <c r="M119"/>
  <c r="M118"/>
  <c r="M116"/>
  <c r="M115"/>
  <c r="M114"/>
  <c r="M109"/>
  <c r="M110"/>
  <c r="M105"/>
  <c r="M103"/>
  <c r="M100"/>
  <c r="M98"/>
  <c r="M96"/>
  <c r="M94"/>
  <c r="M106"/>
  <c r="M89"/>
  <c r="M88"/>
  <c r="M86"/>
  <c r="M85"/>
  <c r="M84"/>
  <c r="M81"/>
  <c r="M80"/>
  <c r="M77"/>
  <c r="M75"/>
  <c r="M74"/>
  <c r="M73"/>
  <c r="M71"/>
  <c r="M90"/>
  <c r="M67"/>
  <c r="M66"/>
  <c r="M64"/>
  <c r="M63"/>
  <c r="M61"/>
  <c r="M59"/>
  <c r="M58"/>
  <c r="M56"/>
  <c r="M54"/>
  <c r="M52"/>
  <c r="M51"/>
  <c r="M49"/>
  <c r="M47"/>
  <c r="M46"/>
  <c r="M43"/>
  <c r="M42"/>
  <c r="M41"/>
  <c r="M39"/>
  <c r="M37"/>
  <c r="M35"/>
  <c r="M68"/>
  <c r="M30"/>
  <c r="M29"/>
  <c r="M27"/>
  <c r="M26"/>
  <c r="M23"/>
  <c r="M22"/>
  <c r="M21"/>
  <c r="M20"/>
  <c r="M19"/>
  <c r="M18"/>
  <c r="M17"/>
  <c r="M13"/>
  <c r="M12"/>
  <c r="M11"/>
  <c l="1" r="M129"/>
  <c r="M201"/>
  <c i="5" r="M79"/>
  <c i="9" r="M154"/>
  <c r="M26"/>
  <c r="M160"/>
  <c r="M162"/>
  <c i="1" r="M14"/>
  <c r="M31"/>
  <c i="5" r="M36"/>
  <c r="M70"/>
  <c r="M82"/>
  <c i="9" r="M13"/>
  <c r="M35"/>
  <c i="1" r="M252"/>
  <c i="5" r="M75"/>
  <c i="1" r="M189"/>
  <c r="M239"/>
  <c i="17" r="M7"/>
  <c r="M9"/>
  <c i="1" r="M253"/>
  <c r="M255"/>
  <c i="5" r="M21"/>
  <c i="1" r="M180"/>
  <c i="13" r="M19"/>
  <c r="M21"/>
  <c i="5" r="M12"/>
  <c i="1" l="1" r="M241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<sst xmlns="http://schemas.openxmlformats.org/spreadsheetml/2006/main">
  <si>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</si>
  <si>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</si>
  <si>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</si>
  <si>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22/10/2025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</si>
  <si>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</si>
  <si>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</si>
  <si>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</si>
  <si>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</si>
  <si>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</si>
  <si>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</si>
  <si>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</si>
  <si>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</si>
  <si>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</si>
  <si>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</si>
  <si>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</si>
  <si>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</si>
  <si>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</si>
  <si>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</si>
  <si>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</si>
  <si>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</si>
  <si>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</si>
  <si>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</si>
  <si>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</si>
  <si>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</si>
  <si>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</si>
  <si>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</si>
  <si>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</si>
  <si>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</si>
  <si>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</si>
  <si>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</si>
  <si>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</si>
  <si>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</si>
  <si>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</si>
  <si>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</si>
  <si>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</si>
  <si>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</si>
  <si>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</si>
  <si>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</si>
  <si>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</si>
  <si>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</si>
  <si>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</si>
  <si>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</si>
  <si>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</si>
  <si>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</si>
  <si>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</si>
  <si>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</si>
  <si>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</si>
  <si>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</si>
  <si>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</si>
  <si>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</si>
  <si>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</si>
  <si>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</si>
  <si>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</si>
  <si>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</si>
  <si>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</si>
  <si>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</si>
  <si>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</si>
  <si>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</si>
  <si>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</si>
  <si>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</si>
  <si>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</si>
  <si>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</si>
  <si>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</si>
  <si>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</si>
  <si>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</si>
  <si>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</si>
  <si>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</si>
  <si>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</si>
  <si>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</si>
  <si>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</si>
  <si>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Auvent</t>
  </si>
  <si>
    <t>01.2.3.1.1.1</t>
  </si>
  <si>
    <t>Démolition de l'auvent existant</t>
  </si>
  <si>
    <t>m²</t>
  </si>
  <si>
    <t>01.2.3.1.2</t>
  </si>
  <si>
    <t>Assainissement</t>
  </si>
  <si>
    <t>01.2.3.1.2.1</t>
  </si>
  <si>
    <t>Dépose du réseau d'assainissement</t>
  </si>
  <si>
    <t>01.2.3.1.2.2</t>
  </si>
  <si>
    <t>Dépose des tampons, grilles, avaloirs et autres équipements d'assainissement</t>
  </si>
  <si>
    <t>01.2.3.1.2.2.1</t>
  </si>
  <si>
    <t>Dépose de grilles</t>
  </si>
  <si>
    <t>01.2.3.1.2.3</t>
  </si>
  <si>
    <t>Séparateur hydrocarbures</t>
  </si>
  <si>
    <t>01.2.3.1.2.3.1</t>
  </si>
  <si>
    <t>Vidange/Nettoyage de séparateur d'hydrocarbures</t>
  </si>
  <si>
    <t>01.2.3.1.2.3.2</t>
  </si>
  <si>
    <t>Extraction de séparateur d'hydrocarbures</t>
  </si>
  <si>
    <t>01.2.3.1.2.3.3</t>
  </si>
  <si>
    <t>Destruction des déchets de vidange de séparateurs d'hydrocarbures</t>
  </si>
  <si>
    <t>01.2.3.1.3</t>
  </si>
  <si>
    <t>Réseaux divers</t>
  </si>
  <si>
    <t>01.2.3.1.3.1</t>
  </si>
  <si>
    <t>Extraction de réseau existant</t>
  </si>
  <si>
    <t>01.2.3.1.3.1.1</t>
  </si>
  <si>
    <t>Réseaux d'électricité</t>
  </si>
  <si>
    <t>01.2.3.1.3.2</t>
  </si>
  <si>
    <t>Dépose de regards de visite / de chambre de tirage</t>
  </si>
  <si>
    <t>01.2.3.1.4</t>
  </si>
  <si>
    <t>Dispositif de sécurité</t>
  </si>
  <si>
    <t>01.2.3.1.4.1</t>
  </si>
  <si>
    <t>Dépose de clôtures</t>
  </si>
  <si>
    <t>01.2.3.1.5</t>
  </si>
  <si>
    <t>Massif</t>
  </si>
  <si>
    <t>01.2.3.1.5.1</t>
  </si>
  <si>
    <t>Démolition massif pour évent</t>
  </si>
  <si>
    <t>01.2.3.1.5.2</t>
  </si>
  <si>
    <t>Démolition intégrale de niche de dépotage / soutirage</t>
  </si>
  <si>
    <t>01.2.3.1.6</t>
  </si>
  <si>
    <t>Fondations</t>
  </si>
  <si>
    <t>01.2.3.1.6.1</t>
  </si>
  <si>
    <t>Démolition des fondations de l'auvent</t>
  </si>
  <si>
    <t>01.2.3.1.7</t>
  </si>
  <si>
    <t>Dalle</t>
  </si>
  <si>
    <t>01.2.3.1.7.1</t>
  </si>
  <si>
    <t>Démolition de dalle béton et caniveaux</t>
  </si>
  <si>
    <t>01.2.3.1.8</t>
  </si>
  <si>
    <t>Ilot de distribution</t>
  </si>
  <si>
    <t>01.2.3.1.8.1</t>
  </si>
  <si>
    <t>Dépose de chaise de distributeur</t>
  </si>
  <si>
    <t>01.2.3.1.8.2</t>
  </si>
  <si>
    <t>Démolition d'îlot de distribution</t>
  </si>
  <si>
    <t>01.2.3.1.9</t>
  </si>
  <si>
    <t>Stockage</t>
  </si>
  <si>
    <t>01.2.3.1.9.1</t>
  </si>
  <si>
    <t>Démolition de fosse maçonnée</t>
  </si>
  <si>
    <t>01.2.3.1.9.2</t>
  </si>
  <si>
    <t>Extraction de réservoirs</t>
  </si>
  <si>
    <t>01.2.3.1.9.2.1</t>
  </si>
  <si>
    <t>Extraction de réservoir enfoui de capacité &lt; 30 m3</t>
  </si>
  <si>
    <t>01.2.3.1.9.2.2</t>
  </si>
  <si>
    <t>Extraction de réservoir enfoui de capacité &gt; 30 m3 et ≤ 60 m3</t>
  </si>
  <si>
    <t>01.2.3.1.10</t>
  </si>
  <si>
    <t>Réseaux de tuyauteries pétrolières</t>
  </si>
  <si>
    <t>01.2.3.1.10.1</t>
  </si>
  <si>
    <t>Extraction et évacuation des tuyauteries</t>
  </si>
  <si>
    <t>01.2.3.1.10.2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</si>
  <si>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</si>
  <si>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</si>
  <si>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</si>
  <si>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</si>
  <si>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</si>
  <si>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TERRASSEMENT PLATEFORME</t>
  </si>
  <si>
    <t>01.2.4.1.1</t>
  </si>
  <si>
    <t>Décapage</t>
  </si>
  <si>
    <t>01.2.4.1.2</t>
  </si>
  <si>
    <t>Terrassement en déblai de toute nature</t>
  </si>
  <si>
    <t>01.2.4.1.2.1</t>
  </si>
  <si>
    <t>Évacuation des déblais en filières adaptées</t>
  </si>
  <si>
    <t>m³</t>
  </si>
  <si>
    <t>01.2.4.1.3</t>
  </si>
  <si>
    <t>Géotextiles</t>
  </si>
  <si>
    <t>01.2.4.1.4</t>
  </si>
  <si>
    <t>Régalage et compactage du fond de forme</t>
  </si>
  <si>
    <t>01.2.4.1.5</t>
  </si>
  <si>
    <t>Essais</t>
  </si>
  <si>
    <t>01.2.4.1.5.1</t>
  </si>
  <si>
    <t>Essais à la plaque de l'arase supérieure des terrassements (DYNAPLAQUE)</t>
  </si>
  <si>
    <t>01.2.4.2</t>
  </si>
  <si>
    <t>TERRASSEMENT CUVE</t>
  </si>
  <si>
    <t>01.2.4.2.1</t>
  </si>
  <si>
    <t>Terrassement pour la mise en place de réservoirs</t>
  </si>
  <si>
    <t>01.2.4.2.1.1</t>
  </si>
  <si>
    <t>Terrassement en talutage 1/1 ; HORS POMPAGE</t>
  </si>
  <si>
    <t>01.2.4.2.2</t>
  </si>
  <si>
    <t>Assistance de mise en fosse</t>
  </si>
  <si>
    <t>01.2.4.3</t>
  </si>
  <si>
    <t>TRANCHEES</t>
  </si>
  <si>
    <t>01.2.4.3.1</t>
  </si>
  <si>
    <t>Tranchée sur voirie</t>
  </si>
  <si>
    <t>01.2.4.3.1.1</t>
  </si>
  <si>
    <t>Tranchées - Largeur 0,60m</t>
  </si>
  <si>
    <t>01.2.4.3.1.2</t>
  </si>
  <si>
    <t>Tranchées - Largeur 0,80m</t>
  </si>
  <si>
    <t>01.2.4.3.1.3</t>
  </si>
  <si>
    <t>Tranchées - Largeur 1,0m</t>
  </si>
  <si>
    <t>01.2.4.3.2</t>
  </si>
  <si>
    <t>Tranchée sur dalle béton</t>
  </si>
  <si>
    <t>01.2.4.3.2.1</t>
  </si>
  <si>
    <t>01.2.4.3.2.2</t>
  </si>
  <si>
    <t>Tranchées - Largeur 1,00m</t>
  </si>
  <si>
    <t>Sous-Total HT de TERRASSEMENT</t>
  </si>
  <si>
    <t>01.2.5</t>
  </si>
  <si>
    <t>PLATE-FORME</t>
  </si>
  <si>
    <t>01.2.5.1</t>
  </si>
  <si>
    <t>Structure type de chaussée pour voirie</t>
  </si>
  <si>
    <t>01.2.5.1.1</t>
  </si>
  <si>
    <t>Couche de Roulement</t>
  </si>
  <si>
    <t>01.2.5.1.1.1</t>
  </si>
  <si>
    <t>BBSG6 0/10 épaisseur 5cm</t>
  </si>
  <si>
    <t>01.2.5.1.2</t>
  </si>
  <si>
    <t>Couche d'assise</t>
  </si>
  <si>
    <t>01.2.5.1.2.1</t>
  </si>
  <si>
    <t>EME 0/14 cl2 épaisseur 20cm</t>
  </si>
  <si>
    <t>01.2.5.1.3</t>
  </si>
  <si>
    <t>Couche de réglage</t>
  </si>
  <si>
    <t>01.2.5.1.3.1</t>
  </si>
  <si>
    <t>GNT 0/31,5 épaisseur 5cm</t>
  </si>
  <si>
    <t>01.2.5.1.4</t>
  </si>
  <si>
    <t>Couche de forme</t>
  </si>
  <si>
    <t>01.2.5.1.4.1</t>
  </si>
  <si>
    <t>Épaisseur couche de forme GNT 0/60 :35cm</t>
  </si>
  <si>
    <t>01.2.5.2</t>
  </si>
  <si>
    <t>Structure type de sol sous radier</t>
  </si>
  <si>
    <t>01.2.5.2.1</t>
  </si>
  <si>
    <t>01.2.5.2.1.1</t>
  </si>
  <si>
    <t>GNT 0/31,5 ; Épaisseur 30cm</t>
  </si>
  <si>
    <t>01.2.5.3</t>
  </si>
  <si>
    <t>01.2.5.3.1</t>
  </si>
  <si>
    <t>Essais à la plaque sur couche de forme (DYNAPLAQUE)</t>
  </si>
  <si>
    <t>Sous-Total HT de PLATE-FORME</t>
  </si>
  <si>
    <t>01.2.6</t>
  </si>
  <si>
    <t>BORDURES</t>
  </si>
  <si>
    <t>01.2.6.1</t>
  </si>
  <si>
    <t>Bordures de trottoir en béton</t>
  </si>
  <si>
    <t>01.2.6.1.1</t>
  </si>
  <si>
    <t>Fourniture et pose de bordures en béton Type T2</t>
  </si>
  <si>
    <t>Sous-Total HT de BORDURES</t>
  </si>
  <si>
    <t>01.2.7</t>
  </si>
  <si>
    <t>RESEAUX DIVERS</t>
  </si>
  <si>
    <t>01.2.7.1</t>
  </si>
  <si>
    <t>RESEAUX ELECTRIQUES ET D'ECLAIRAGE</t>
  </si>
  <si>
    <t>01.2.7.1.1</t>
  </si>
  <si>
    <t>Fourreaux Type TPC 10 Rouge avec Tire Fil</t>
  </si>
  <si>
    <t>01.2.7.1.1.1</t>
  </si>
  <si>
    <t>Fourreaux Type TPC 10 Rouge avec Tire Fil Ø63</t>
  </si>
  <si>
    <t>01.2.7.1.1.2</t>
  </si>
  <si>
    <t>Fourreaux Type TPC 10 Rouge avec Tire Fil Ø90</t>
  </si>
  <si>
    <t>01.2.7.1.1.3</t>
  </si>
  <si>
    <t>Fourreaux Type TPC 10 Rouge avec Tire Fil Ø110</t>
  </si>
  <si>
    <t>01.2.7.1.2</t>
  </si>
  <si>
    <t>Regards</t>
  </si>
  <si>
    <t>01.2.7.1.2.1</t>
  </si>
  <si>
    <t>Regard électrique de tirage 0,40 x 0,40 en béton préfabriqué ou coulé sur place, compris tampon en fonte C250</t>
  </si>
  <si>
    <t>01.2.7.1.2.2</t>
  </si>
  <si>
    <t>Regard électrique de tirage 1,4 x 0,70 en béton préfabriqué ou coulé sur place, compris tampon FL140 et étanchéité</t>
  </si>
  <si>
    <t>01.2.7.1.2.3</t>
  </si>
  <si>
    <t>Fourniture d'un levier pour tampons FL140</t>
  </si>
  <si>
    <t>01.2.7.2</t>
  </si>
  <si>
    <t>RESEAUX D'EAU POTABLE</t>
  </si>
  <si>
    <t>01.2.7.2.1</t>
  </si>
  <si>
    <t>Canalisations en PE</t>
  </si>
  <si>
    <t>01.2.7.2.1.1</t>
  </si>
  <si>
    <t>Canalisations en PE Ø40</t>
  </si>
  <si>
    <t>01.2.7.2.2</t>
  </si>
  <si>
    <t>01.2.7.2.2.1</t>
  </si>
  <si>
    <t>Regard eau potable de tirage ou dérivation 0,40 x 0,40 en béton préfabriqué ou coulé sur place, compris tampon en fonte C250</t>
  </si>
  <si>
    <t>01.2.7.2.2.2</t>
  </si>
  <si>
    <t>Regard eau potable de tirage ou dérivation 0,40 x 0,40 en béton préfabriqué ou coulé sur place, compris tampon en fonte D400</t>
  </si>
  <si>
    <t>01.2.7.2.3</t>
  </si>
  <si>
    <t>Robinet avec bouche incongelable</t>
  </si>
  <si>
    <t>01.2.7.2.4</t>
  </si>
  <si>
    <t>Essai d'étanchéité</t>
  </si>
  <si>
    <t>Sous-Total HT de RESEAUX DIVERS</t>
  </si>
  <si>
    <t>01.2.8</t>
  </si>
  <si>
    <t>ASSAINISSEMENT</t>
  </si>
  <si>
    <t>01.2.8.1</t>
  </si>
  <si>
    <t>RESEAUX D'EVACUATION</t>
  </si>
  <si>
    <t>01.2.8.1.1</t>
  </si>
  <si>
    <t>Fourniture et pose en tranchées de Canalisations d'évacuation EP, EP+H en PVC</t>
  </si>
  <si>
    <t>01.2.8.1.1.1</t>
  </si>
  <si>
    <t>Fourniture et pose en tranchées de Canalisations d'évacuation EP, EP+H en PVC série CR8 D250</t>
  </si>
  <si>
    <t>01.2.8.1.2</t>
  </si>
  <si>
    <t>Fourniture et pose en tranchées de Canalisations d'évacuation EU en PVC</t>
  </si>
  <si>
    <t>01.2.8.1.2.1</t>
  </si>
  <si>
    <t>Fourniture et pose en tranchées de Canalisations d'évacuation EU en PVC série CR6 D200</t>
  </si>
  <si>
    <t>01.2.8.2</t>
  </si>
  <si>
    <t>REGARDS DE VISITE ET REGARDS GRILLE</t>
  </si>
  <si>
    <t>01.2.8.2.1</t>
  </si>
  <si>
    <t>REGARDS PRÉFABRIQUÉS OU COULES SUR PLACE</t>
  </si>
  <si>
    <t>01.2.8.2.1.1</t>
  </si>
  <si>
    <t>Regard y compris tampon</t>
  </si>
  <si>
    <t>01.2.8.2.1.1.1</t>
  </si>
  <si>
    <t>Regard carré</t>
  </si>
  <si>
    <t>01.2.8.2.1.1.1.1</t>
  </si>
  <si>
    <t>Regard EP-EH 0,40 x 0,40 en béton préfabriqué ou coulé sur place, compris tampon en fonte B125</t>
  </si>
  <si>
    <t>01.2.8.2.1.1.2</t>
  </si>
  <si>
    <t>Regard de visite</t>
  </si>
  <si>
    <t>01.2.8.2.1.1.2.1</t>
  </si>
  <si>
    <t>Regard 1,4 x 0,70 en béton préfabriqué ou coulé sur place, compris tampon FL140 et étanchéité</t>
  </si>
  <si>
    <t>01.2.8.2.1.2</t>
  </si>
  <si>
    <t>Regard grille</t>
  </si>
  <si>
    <t>01.2.8.2.1.2.1</t>
  </si>
  <si>
    <t>Regards à grille plate</t>
  </si>
  <si>
    <t>01.2.8.2.1.2.1.1</t>
  </si>
  <si>
    <t>Regards EP-EH 0,50 x 0,50 compris grille plate en fonte ductile D400</t>
  </si>
  <si>
    <t>01.2.8.3</t>
  </si>
  <si>
    <t>OUVRAGES DE TRAITEMENT DES EAUX PLUVIALES</t>
  </si>
  <si>
    <t>01.2.8.3.1</t>
  </si>
  <si>
    <t>SEPARATEUR HYDROCARBURES</t>
  </si>
  <si>
    <t>01.2.8.3.1.1</t>
  </si>
  <si>
    <t>Fourniture de débourbeur/séparateur d'hydrocarbures</t>
  </si>
  <si>
    <t>01.2.8.3.1.1.1</t>
  </si>
  <si>
    <t>Fourniture de débourbeur/séparateur d'hydrocarbures 3 L/s</t>
  </si>
  <si>
    <t>01.2.8.3.1.2</t>
  </si>
  <si>
    <t>Pose d'un séparateur d’hydrocarbures</t>
  </si>
  <si>
    <t>01.2.8.3.1.2.1</t>
  </si>
  <si>
    <t>Pose d'un séparateur d’hydrocarbures en espace vert</t>
  </si>
  <si>
    <t>01.2.8.3.1.3</t>
  </si>
  <si>
    <t>Fourniture de la chambre d'échantillonnage</t>
  </si>
  <si>
    <t>01.2.8.3.1.3.1</t>
  </si>
  <si>
    <t>Fourniture de la chambre d'échantillonnage avec tampon B125</t>
  </si>
  <si>
    <t>01.2.8.3.1.4</t>
  </si>
  <si>
    <t>Pose de la chambre d'échantillonnage</t>
  </si>
  <si>
    <t>01.2.8.3.1.4.1</t>
  </si>
  <si>
    <t>Pose de la chambre d'échantillonnage en espace vert</t>
  </si>
  <si>
    <t>01.2.8.3.1.5</t>
  </si>
  <si>
    <t>Fourniture et pose d'alarme sur séparateur d'hydrocarbures</t>
  </si>
  <si>
    <t>01.2.8.4</t>
  </si>
  <si>
    <t>ESSAI DE CANALISATION ET JOINTS</t>
  </si>
  <si>
    <t>01.2.8.4.1</t>
  </si>
  <si>
    <t>Contrôle qualitatif par passage caméra sur réseau EP &amp; EU</t>
  </si>
  <si>
    <t>01.2.8.4.2</t>
  </si>
  <si>
    <t>Contrôle de compactage (PENETROMETRE STATIQUE) sur réseau EP &amp; EU</t>
  </si>
  <si>
    <t>Sous-Total HT de ASSAINISSEMENT</t>
  </si>
  <si>
    <t>01.2.9</t>
  </si>
  <si>
    <t>SIGNALETIQUE</t>
  </si>
  <si>
    <t>01.2.9.1</t>
  </si>
  <si>
    <t>Signalisation verticale</t>
  </si>
  <si>
    <t>01.2.9.1.1</t>
  </si>
  <si>
    <t>Panneau sens interdit B1</t>
  </si>
  <si>
    <t>01.2.9.2</t>
  </si>
  <si>
    <t>Signalisation horizontale marquage peinture</t>
  </si>
  <si>
    <t>01.2.9.2.1</t>
  </si>
  <si>
    <t>Marquage au sol des flèches directionnelles - 4m x 0.70 m</t>
  </si>
  <si>
    <t>01.2.9.3</t>
  </si>
  <si>
    <t>Signalétique sur îlot</t>
  </si>
  <si>
    <t>01.2.9.3.1</t>
  </si>
  <si>
    <t>Panneau tête d'îlot</t>
  </si>
  <si>
    <t>01.2.9.4</t>
  </si>
  <si>
    <t>Signalétique dans le local technique</t>
  </si>
  <si>
    <t>01.2.9.4.1</t>
  </si>
  <si>
    <t>Fourniture et pose d'un tableau d'affichage pour consigne</t>
  </si>
  <si>
    <t>Sous-Total HT de SIGNALETIQUE</t>
  </si>
  <si>
    <t>01.2.10</t>
  </si>
  <si>
    <t>DISPOSITIF DE SECURITE</t>
  </si>
  <si>
    <t>01.2.10.1</t>
  </si>
  <si>
    <t>Clôtures et portails</t>
  </si>
  <si>
    <t>01.2.10.1.1</t>
  </si>
  <si>
    <t>Clôtures rigides</t>
  </si>
  <si>
    <t>01.2.10.1.1.1</t>
  </si>
  <si>
    <t>Clôture rigide en treillis soudé Acier galvanisé - HT 2.50 m</t>
  </si>
  <si>
    <t>Localisation</t>
  </si>
  <si>
    <t>Autour de la zone technique GNL</t>
  </si>
  <si>
    <t>Sous-Total HT de DISPOSITIF DE SECURITE</t>
  </si>
  <si>
    <t>01.2.11</t>
  </si>
  <si>
    <t>AMENAGEMENT PAYSAGER</t>
  </si>
  <si>
    <t>01.2.11.1</t>
  </si>
  <si>
    <t>Fourniture et répandage de terre végétale</t>
  </si>
  <si>
    <t>01.2.11.2</t>
  </si>
  <si>
    <t>Engazonnement</t>
  </si>
  <si>
    <t>Sous-Total HT de AMENAGEMENT PAYSAGER</t>
  </si>
  <si>
    <t>01.2.12</t>
  </si>
  <si>
    <t>FONDATIONS</t>
  </si>
  <si>
    <t>01.2.12.1</t>
  </si>
  <si>
    <t>FONDATIONS POUR POSE DE CUVE ENTERREE</t>
  </si>
  <si>
    <t>01.2.12.1.1</t>
  </si>
  <si>
    <t>Radier fond de fouille pour réservoirs enterrés</t>
  </si>
  <si>
    <t>01.2.12.1.2</t>
  </si>
  <si>
    <t>Réalisation de radier inversé sur réservoirs enterrés</t>
  </si>
  <si>
    <t>01.2.12.2</t>
  </si>
  <si>
    <t>LOCAL TECHNIQUE</t>
  </si>
  <si>
    <t>01.2.12.2.1</t>
  </si>
  <si>
    <t>Béton de propreté</t>
  </si>
  <si>
    <t>01.2.12.2.2</t>
  </si>
  <si>
    <t>Gros béton</t>
  </si>
  <si>
    <t>01.2.12.2.3</t>
  </si>
  <si>
    <t>Vide Sanitaire - Mur en parpaing plein - 40cm</t>
  </si>
  <si>
    <t>Sous-Total HT de FONDATIONS</t>
  </si>
  <si>
    <t>01.2.13</t>
  </si>
  <si>
    <t>MASSIFS</t>
  </si>
  <si>
    <t>01.2.13.1</t>
  </si>
  <si>
    <t>CANDELABRES</t>
  </si>
  <si>
    <t>01.2.13.1.1</t>
  </si>
  <si>
    <t>Massifs pour candélabre</t>
  </si>
  <si>
    <t>01.2.13.2</t>
  </si>
  <si>
    <t>PANNEAU DE SIGNALISATION</t>
  </si>
  <si>
    <t>01.2.13.2.1</t>
  </si>
  <si>
    <t>Massifs pour les panneaux de signalisation</t>
  </si>
  <si>
    <t>01.2.13.3</t>
  </si>
  <si>
    <t>EVENTS</t>
  </si>
  <si>
    <t>01.2.13.3.1</t>
  </si>
  <si>
    <t>Création massif béton pour évents</t>
  </si>
  <si>
    <t>Sous-Total HT de MASSIFS</t>
  </si>
  <si>
    <t>01.2.14</t>
  </si>
  <si>
    <t>DALLAGE</t>
  </si>
  <si>
    <t>01.2.14.1</t>
  </si>
  <si>
    <t>Dallage en béton armé finition balayée fin</t>
  </si>
  <si>
    <t>01.2.14.1.1</t>
  </si>
  <si>
    <t>Dalle de dépotage</t>
  </si>
  <si>
    <t>Sous-Total HT de DALLAGE</t>
  </si>
  <si>
    <t>01.2.15</t>
  </si>
  <si>
    <t>ILOTS</t>
  </si>
  <si>
    <t>01.2.15.1</t>
  </si>
  <si>
    <t>Création d'îlot de distribution</t>
  </si>
  <si>
    <t>01.2.15.2</t>
  </si>
  <si>
    <t>Aménagement d'îlot</t>
  </si>
  <si>
    <t>01.2.15.2.1</t>
  </si>
  <si>
    <t>Scellement de chaise d'appareil de distribution</t>
  </si>
  <si>
    <t>01.2.15.3</t>
  </si>
  <si>
    <t>Musoir</t>
  </si>
  <si>
    <t>01.2.15.3.1</t>
  </si>
  <si>
    <t>Musoir pour îlot PL</t>
  </si>
  <si>
    <t>01.2.15.3.2</t>
  </si>
  <si>
    <t>Peinture de musoir</t>
  </si>
  <si>
    <t>Sous-Total HT de ILOTS</t>
  </si>
  <si>
    <t>01.2.16</t>
  </si>
  <si>
    <t>01.2.16.1</t>
  </si>
  <si>
    <t>01.2.16.1.1</t>
  </si>
  <si>
    <t>Dalle pour local technique de 15cm</t>
  </si>
  <si>
    <t>01.2.16.2</t>
  </si>
  <si>
    <t>SUPERSTRUCTURE</t>
  </si>
  <si>
    <t>01.2.16.2.1</t>
  </si>
  <si>
    <t>Parois en maçonnerie d'agglomérés</t>
  </si>
  <si>
    <t>01.2.16.2.1.1</t>
  </si>
  <si>
    <t>Agglos de 20 creux</t>
  </si>
  <si>
    <t>01.2.16.2.2</t>
  </si>
  <si>
    <t>Béton armé pour ouvrages non incorporés au banché</t>
  </si>
  <si>
    <t>01.2.16.2.2.1</t>
  </si>
  <si>
    <t>Linteaux</t>
  </si>
  <si>
    <t>01.2.16.2.2.2</t>
  </si>
  <si>
    <t>Chainage</t>
  </si>
  <si>
    <t>01.2.16.3</t>
  </si>
  <si>
    <t>OUVRAGES DIVERS ET FINITIONS</t>
  </si>
  <si>
    <t>01.2.16.3.1</t>
  </si>
  <si>
    <t>Calfeutrements</t>
  </si>
  <si>
    <t>Pour l'ensemble des baies intérieures dans refends et murs maçonnés</t>
  </si>
  <si>
    <t>01.2.16.4</t>
  </si>
  <si>
    <t>PROTECTION CONTRE L'HUMIDITE</t>
  </si>
  <si>
    <t>01.2.16.4.1</t>
  </si>
  <si>
    <t>Coupure de capillarité</t>
  </si>
  <si>
    <t>Entre le vide sanitaire et la première rangée de parpaing du local technique</t>
  </si>
  <si>
    <t>01.2.16.4.2</t>
  </si>
  <si>
    <t>Enduit d'imperméabilisation</t>
  </si>
  <si>
    <t>A appliquer sur la surface du vide-sanitaire, sur les 30cm de la superstructure au-dessus du sol fini ainsi que sur le sol du local de stockage</t>
  </si>
  <si>
    <t>01.2.16.5</t>
  </si>
  <si>
    <t>TOITURE</t>
  </si>
  <si>
    <t>01.2.16.5.1</t>
  </si>
  <si>
    <t>Contrôle du support et fourniture et pose de lisses d'appuis en acier galvanisé</t>
  </si>
  <si>
    <t>01.2.16.5.2</t>
  </si>
  <si>
    <t>Fourniture et pose de panneaux sandwich 100mm y compris accessoires d'étanchéité</t>
  </si>
  <si>
    <t>01.2.16.5.3</t>
  </si>
  <si>
    <t>Fourniture et pose du profil d'égout en PVC en bas de pente</t>
  </si>
  <si>
    <t>01.2.16.5.4</t>
  </si>
  <si>
    <t>Fourniture et pose du profil haut de pente</t>
  </si>
  <si>
    <t>01.2.16.5.5</t>
  </si>
  <si>
    <t>Fourniture et pose du profil de rive longitudinale</t>
  </si>
  <si>
    <t>01.2.16.6</t>
  </si>
  <si>
    <t>ENDUIT DE FAÇADE</t>
  </si>
  <si>
    <t>01.2.16.6.1</t>
  </si>
  <si>
    <t>Réalisation d'un enduit traditionnel RAL à définir par le client</t>
  </si>
  <si>
    <t>Sous-Total HT de LOCAL TECHNIQUE</t>
  </si>
  <si>
    <t>01.2.17</t>
  </si>
  <si>
    <t>NETTOYAGE</t>
  </si>
  <si>
    <t>01.2.17.1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</si>
  <si>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</si>
  <si>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</si>
  <si>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</si>
  <si>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</si>
  <si>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</si>
  <si>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</si>
  <si>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</si>
  <si>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</si>
  <si>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</si>
  <si>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</si>
  <si>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</si>
  <si>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</si>
  <si>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>01.2.4.2.1.2</t>
  </si>
  <si>
    <t>Terrassement avec mise en place de palplanches ; HORS POMPAGE</t>
  </si>
  <si>
    <t>01.2.4.2.1.3</t>
  </si>
  <si>
    <t>Terrassement avec mise en place de paroi berlinoise ; HORS POMPAGE</t>
  </si>
  <si>
    <t>01.2.4.2.3</t>
  </si>
  <si>
    <t>Pompage - Débit de la pompe à calculer en fonction de la G2PRO</t>
  </si>
  <si>
    <t>01.2.4.2.4</t>
  </si>
  <si>
    <t>Lestage de réservoir à l'eau, fourniture de l'eau et repompage, assèchement des parois après vidange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</si>
  <si>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</si>
  <si>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</si>
  <si>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</si>
  <si>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</si>
  <si>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</si>
  <si>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</si>
  <si>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</si>
  <si>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</si>
  <si>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</si>
  <si>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</si>
  <si>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</si>
  <si>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</si>
  <si>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</si>
  <si>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</si>
  <si>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</si>
  <si>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</si>
  <si>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</si>
  <si>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</si>
  <si>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</si>
  <si>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</si>
  <si>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</si>
  <si>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</si>
  <si>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</si>
  <si>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</si>
  <si>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</si>
  <si>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</si>
  <si>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</si>
  <si>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CLOISONNEMENT</t>
  </si>
  <si>
    <t>02.2.2.1</t>
  </si>
  <si>
    <t>Doublage en plaques de plâtre et laine de verre 150mm</t>
  </si>
  <si>
    <t>Sous-Total HT de CLOISONNEMENT</t>
  </si>
  <si>
    <t>02.2.3</t>
  </si>
  <si>
    <t>PEINTURE</t>
  </si>
  <si>
    <t>02.2.3.1</t>
  </si>
  <si>
    <t>Peinture sur plaque de plâtre BA13, couleur Blanc RAL 9016</t>
  </si>
  <si>
    <t>Sous-Total HT de PEINTURE</t>
  </si>
  <si>
    <t>02.2.4</t>
  </si>
  <si>
    <t>REVETEMENT DE SOL</t>
  </si>
  <si>
    <t>02.2.4.1</t>
  </si>
  <si>
    <t>Béton</t>
  </si>
  <si>
    <t>02.2.4.1.1</t>
  </si>
  <si>
    <t>Béton ciré intérieur hydrofuge 2cm finition lissée</t>
  </si>
  <si>
    <t>Sous-Total HT de REVETEMENT DE SOL</t>
  </si>
  <si>
    <t>02.2.5</t>
  </si>
  <si>
    <t>FAUX-PLAFOND</t>
  </si>
  <si>
    <t>02.2.5.1</t>
  </si>
  <si>
    <t>Faux-plafond en plaque de plâtre BA13 y compris ossature et enduit</t>
  </si>
  <si>
    <t>02.2.5.2</t>
  </si>
  <si>
    <t>Laine de verre d'épaisseur 200mm sous faux-plafond</t>
  </si>
  <si>
    <t>02.2.5.3</t>
  </si>
  <si>
    <t>Trappe de visite 400x400 finition blanche</t>
  </si>
  <si>
    <t>Sous-Total HT de FAUX-PLAFOND</t>
  </si>
  <si>
    <t>02.2.6</t>
  </si>
  <si>
    <t>CVC</t>
  </si>
  <si>
    <t>02.2.6.1</t>
  </si>
  <si>
    <t>Grille de façade extérieure</t>
  </si>
  <si>
    <t>Sous-Total HT de CVC</t>
  </si>
  <si>
    <t>02.2.7</t>
  </si>
  <si>
    <t>PLOMBERIE</t>
  </si>
  <si>
    <t>02.2.7.1</t>
  </si>
  <si>
    <t>RESEAUX DE DISTRIBUTION EF ET ECS</t>
  </si>
  <si>
    <t>02.2.7.1.1</t>
  </si>
  <si>
    <t>Eau Froide</t>
  </si>
  <si>
    <t>02.2.7.1.1.1</t>
  </si>
  <si>
    <t>Tuyauterie Eau Froide 12/17</t>
  </si>
  <si>
    <t>Lave-mains</t>
  </si>
  <si>
    <t>Toilette</t>
  </si>
  <si>
    <t>Douche</t>
  </si>
  <si>
    <t>02.2.7.1.2</t>
  </si>
  <si>
    <t>Eau Chaude Sanitaire</t>
  </si>
  <si>
    <t>02.2.7.1.2.1</t>
  </si>
  <si>
    <t>Tuyauterie Eau Chaude Sanitaire 12/17</t>
  </si>
  <si>
    <t>Lave-main</t>
  </si>
  <si>
    <t>02.2.7.2</t>
  </si>
  <si>
    <t>EVACUATIONS</t>
  </si>
  <si>
    <t>02.2.7.2.1</t>
  </si>
  <si>
    <t>Evacuations PVC diamètre 50</t>
  </si>
  <si>
    <t>Lave-mains - Principe 2</t>
  </si>
  <si>
    <t>Douche - Principe 1</t>
  </si>
  <si>
    <t>02.2.7.3</t>
  </si>
  <si>
    <t>EQUIPEMENTS ET ROBINETTERIE</t>
  </si>
  <si>
    <t>02.2.7.3.1</t>
  </si>
  <si>
    <t>Fourniture et pose d'un compteur d'eau dans le local technique</t>
  </si>
  <si>
    <t>02.2.7.3.2</t>
  </si>
  <si>
    <t>Mitigeur laiton chromé finition brillante</t>
  </si>
  <si>
    <t>02.2.7.3.3</t>
  </si>
  <si>
    <t>Ballon d'eau chaude instantané mural 4kW</t>
  </si>
  <si>
    <t>02.2.7.3.4</t>
  </si>
  <si>
    <t>Vasque suspendue céramique émaillé 50x30cm</t>
  </si>
  <si>
    <t>02.2.7.4</t>
  </si>
  <si>
    <t>MISE EN SERVICE</t>
  </si>
  <si>
    <t>02.2.7.4.1</t>
  </si>
  <si>
    <t>Désinfection</t>
  </si>
  <si>
    <t>02.2.7.4.2</t>
  </si>
  <si>
    <t>Mise en charge - mise en eau - essais</t>
  </si>
  <si>
    <t>02.2.7.4.3</t>
  </si>
  <si>
    <t>Réglages - mise en service - contrôles</t>
  </si>
  <si>
    <t>Sous-Total HT de PLOMBERIE</t>
  </si>
  <si>
    <t>02.2.8</t>
  </si>
  <si>
    <t>MENUISERIE</t>
  </si>
  <si>
    <t>02.2.8.1</t>
  </si>
  <si>
    <t>Bloc porte 1 ventail extérieur</t>
  </si>
  <si>
    <t>02.2.8.1.1</t>
  </si>
  <si>
    <t>Bloc porte extérieure PVC 1 vantail - Dimension 0,83 x 2,10m</t>
  </si>
  <si>
    <t>02.2.8.1.2</t>
  </si>
  <si>
    <t>Bloc porte extérieure acier 2 vantaux - Dimension 2,30 x 1,20m</t>
  </si>
  <si>
    <t>02.2.8.2</t>
  </si>
  <si>
    <t>Fenêtre battante deux vantaux - 1250x1200mm</t>
  </si>
  <si>
    <t>Sous-Total HT de MENUISERIE</t>
  </si>
  <si>
    <t>02.2.9</t>
  </si>
  <si>
    <t>EQUIPEMENTS</t>
  </si>
  <si>
    <t>02.2.9.1</t>
  </si>
  <si>
    <t>Bureau</t>
  </si>
  <si>
    <t>02.2.9.2</t>
  </si>
  <si>
    <t>Armoire basse pour bureau</t>
  </si>
  <si>
    <t>02.2.9.3</t>
  </si>
  <si>
    <t>Chaise de bureau</t>
  </si>
  <si>
    <t>Sous-Total HT de EQUIPEMENTS</t>
  </si>
  <si>
    <t>02.2.10</t>
  </si>
  <si>
    <t>02.2.10.1</t>
  </si>
  <si>
    <t>Nettoyage en cours de chantier</t>
  </si>
  <si>
    <t>02.2.10.2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</si>
  <si>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</si>
  <si>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</si>
  <si>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</si>
  <si>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</si>
  <si>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</si>
  <si>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</si>
  <si>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</si>
  <si>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</si>
  <si>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</si>
  <si>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</si>
  <si>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</si>
  <si>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</si>
  <si>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</si>
  <si>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</si>
  <si>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</si>
  <si>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</si>
  <si>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</si>
  <si>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</si>
  <si>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</si>
  <si>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</si>
  <si>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</si>
  <si>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</si>
  <si>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</si>
  <si>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</si>
  <si>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</si>
  <si>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</si>
  <si>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</si>
  <si>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</si>
  <si>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</si>
  <si>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</si>
  <si>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intégrale du TGBT</t>
  </si>
  <si>
    <t>03.2.2.4.2</t>
  </si>
  <si>
    <t>Dépose des luminaires existants sous auvent</t>
  </si>
  <si>
    <t>03.2.2.4.3</t>
  </si>
  <si>
    <t>Dépose totale du matériel du local technique</t>
  </si>
  <si>
    <t>03.2.3</t>
  </si>
  <si>
    <t>TGBT</t>
  </si>
  <si>
    <t>03.2.3.1</t>
  </si>
  <si>
    <t>03.2.3.2</t>
  </si>
  <si>
    <t>Coffret de commande dans le bureau</t>
  </si>
  <si>
    <t>03.2.3.3</t>
  </si>
  <si>
    <t>Commandes</t>
  </si>
  <si>
    <t>03.2.3.3.1</t>
  </si>
  <si>
    <t>Bouton poussoir de commande forcée et temporisée d'éclairage extérieur</t>
  </si>
  <si>
    <t>03.2.3.3.2</t>
  </si>
  <si>
    <t>Interrupteur crépusculaire</t>
  </si>
  <si>
    <t>03.2.3.4</t>
  </si>
  <si>
    <t>Tôle striée armée de 60cm x 200cm</t>
  </si>
  <si>
    <t>Sous TGBT</t>
  </si>
  <si>
    <t>Sous-Total HT de TGBT</t>
  </si>
  <si>
    <t>03.2.4</t>
  </si>
  <si>
    <t>SPECIFICATIONS TECHNIQUES COURANTS FORTS</t>
  </si>
  <si>
    <t>03.2.4.1</t>
  </si>
  <si>
    <t>Origine des installations</t>
  </si>
  <si>
    <t>PM</t>
  </si>
  <si>
    <t>03.2.4.2</t>
  </si>
  <si>
    <t>Installation de secours</t>
  </si>
  <si>
    <t>03.2.4.2.1</t>
  </si>
  <si>
    <t>Onduleur 3kVa</t>
  </si>
  <si>
    <t>03.2.4.2.2</t>
  </si>
  <si>
    <t>Alimentation de l'onduleur (Aller-Retour)</t>
  </si>
  <si>
    <t>03.2.4.3</t>
  </si>
  <si>
    <t>Mises à la terre</t>
  </si>
  <si>
    <t>03.2.4.3.1</t>
  </si>
  <si>
    <t>Câble HO7 Z1-R Vert/Jaune</t>
  </si>
  <si>
    <t>03.2.4.3.1.1</t>
  </si>
  <si>
    <t>Câble HO7 Z1-R 16mm² Vert/Jaune</t>
  </si>
  <si>
    <t>03.2.4.3.1.2</t>
  </si>
  <si>
    <t>Câble HO7 Z1-R 25mm² Vert/Jaune</t>
  </si>
  <si>
    <t>03.2.4.3.2</t>
  </si>
  <si>
    <t>Repérage et étiquetage des terres</t>
  </si>
  <si>
    <t>03.2.4.3.3</t>
  </si>
  <si>
    <t>Fourniture et pose de piquet de terre</t>
  </si>
  <si>
    <t>03.2.4.4</t>
  </si>
  <si>
    <t>Cheminements et distribution</t>
  </si>
  <si>
    <t>03.2.4.4.1</t>
  </si>
  <si>
    <t>Réservations</t>
  </si>
  <si>
    <t>03.2.4.4.1.1</t>
  </si>
  <si>
    <t>Moussage des fourreaux et sablage des regards</t>
  </si>
  <si>
    <t>03.2.4.4.2</t>
  </si>
  <si>
    <t>Gaines et tubes</t>
  </si>
  <si>
    <t>03.2.4.4.2.1</t>
  </si>
  <si>
    <t>Gaine ICT diamètre 25mm</t>
  </si>
  <si>
    <t>03.2.4.4.2.2</t>
  </si>
  <si>
    <t>Accessoires de pose et de finition</t>
  </si>
  <si>
    <t>03.2.4.4.3</t>
  </si>
  <si>
    <t>Goulottes</t>
  </si>
  <si>
    <t>03.2.4.4.3.1</t>
  </si>
  <si>
    <t>Goulotte PVC blanche 160x50mm, y compris pièce d'angle et de finition et joints acrylique blanc</t>
  </si>
  <si>
    <t>03.2.4.4.4</t>
  </si>
  <si>
    <t>Câblage des installations</t>
  </si>
  <si>
    <t>03.2.4.4.4.1</t>
  </si>
  <si>
    <t>Câblage des éléments du Local Technique</t>
  </si>
  <si>
    <t>03.2.4.4.4.1.1</t>
  </si>
  <si>
    <t>Alimentation du TGBT Local Technique via le câble existant</t>
  </si>
  <si>
    <t>03.2.4.4.4.1.2</t>
  </si>
  <si>
    <t>Alimentation colonne de signalisation en câble FR-N1 X6 G3-U 3G1.5mm²</t>
  </si>
  <si>
    <t>03.2.4.4.4.1.3</t>
  </si>
  <si>
    <t>Alimentation alarme sonore en câble FR-N1 X6 G3-U 3G1.5mm²</t>
  </si>
  <si>
    <t>03.2.4.4.4.1.4</t>
  </si>
  <si>
    <t>Alimentation téléphone de sécurité en câble FR-N1 X6 G3-U 3G1.5mm²</t>
  </si>
  <si>
    <t>03.2.4.4.4.1.5</t>
  </si>
  <si>
    <t>Alimentation prise extérieure nettoyeur haute pression en câble FR-N1 X6 G3-U 5G2.5mm²</t>
  </si>
  <si>
    <t>03.2.4.4.4.1.6</t>
  </si>
  <si>
    <t>Alimentation prise extérieure groupe électrogène en câble FR-N1 X6 G3-U ... (A déterminer en fonction de la note de calcul)</t>
  </si>
  <si>
    <t>03.2.4.4.4.1.7</t>
  </si>
  <si>
    <t>Alimentation prise intérieure café, bouilloire, prises annexes et en câble FR-N1 X6 G3-U 3G2.5mm²</t>
  </si>
  <si>
    <t>03.2.4.4.4.1.8</t>
  </si>
  <si>
    <t>Alimentation prise intérieure bureau en câble FR-N1 X6 G3-U 3G2.5mm²</t>
  </si>
  <si>
    <t>03.2.4.4.4.1.9</t>
  </si>
  <si>
    <t>Alimentation éclairage intérieur en câble FR-N1 X6 G3-U 3G2.5mm²</t>
  </si>
  <si>
    <t>03.2.4.4.4.1.10</t>
  </si>
  <si>
    <t>Alimentation éclairage de secours intérieur en câble FR-N1 X6 G3-U 3G2.5mm²</t>
  </si>
  <si>
    <t>03.2.4.4.4.1.11</t>
  </si>
  <si>
    <t>Alimentation radiateur en câble FR-N1 X6 G3-U 3G2.5mm²</t>
  </si>
  <si>
    <t>03.2.4.4.4.1.12</t>
  </si>
  <si>
    <t>Alimentation VMC en câble FR-N1 X6 G3-U 3G2.5mm²</t>
  </si>
  <si>
    <t>03.2.4.4.4.1.13</t>
  </si>
  <si>
    <t>Alimentation baie informatique en câble FR-N1 X6 G3-U 3G2.5mm²</t>
  </si>
  <si>
    <t>03.2.4.4.4.1.14</t>
  </si>
  <si>
    <t>Alimentation console de jaugeage en câble FR-N1 X6 G3-U 3G2.5mm²</t>
  </si>
  <si>
    <t>03.2.4.4.4.1.15</t>
  </si>
  <si>
    <t>Liaison arrêts d'urgence et incident au local technique en câble FR-N1 X6 G3-U 3G1.5mm²</t>
  </si>
  <si>
    <t>03.2.4.4.4.1.16</t>
  </si>
  <si>
    <t>Liaison commande manuelle bonbonne incendie en câble FR-N1 X6 G3-U 3G1.5mm²</t>
  </si>
  <si>
    <t>03.2.4.4.4.1.17</t>
  </si>
  <si>
    <t>Liaison dispositif d'extinction automatique d'incendie en câble FR-N1 X6 G3-U 3G1.5mm²</t>
  </si>
  <si>
    <t>03.2.4.4.4.1.18</t>
  </si>
  <si>
    <t>Liaison boutons marche/arrêt des distributeurs en câble FR-N1 X6 G3-U 3G1.5mm²</t>
  </si>
  <si>
    <t>03.2.4.4.4.2</t>
  </si>
  <si>
    <t>Câblage des appareils distributeurs VL</t>
  </si>
  <si>
    <t>03.2.4.4.4.2.1</t>
  </si>
  <si>
    <t>Alimentation du groupe pompe en câble FR-N1 X6 G3-U 5G2.5mm²</t>
  </si>
  <si>
    <t>03.2.4.4.4.2.2</t>
  </si>
  <si>
    <t>Alimentation du calculateur en câble FR-N1 X6 G3-U 3G2.5mm²</t>
  </si>
  <si>
    <t>03.2.4.4.4.3</t>
  </si>
  <si>
    <t>Câblage de la borne de gestion</t>
  </si>
  <si>
    <t>03.2.4.4.4.3.1</t>
  </si>
  <si>
    <t>Alimentation de la borne de gestion en câble FR-N1 X6 G3-U 3G2.5mm²</t>
  </si>
  <si>
    <t>03.2.4.4.4.3.2</t>
  </si>
  <si>
    <t>Alimentation du chauffage de la borne de gestion en câble FR-N1 X6 G3-U 3G2.5mm²</t>
  </si>
  <si>
    <t>03.2.4.4.4.4</t>
  </si>
  <si>
    <t>Câblage de candélabre</t>
  </si>
  <si>
    <t>03.2.4.4.4.4.1</t>
  </si>
  <si>
    <t>Alimentation du candélabre en câble FR-N1 X6 G3-U 3G2.5mm²</t>
  </si>
  <si>
    <t>03.2.4.5</t>
  </si>
  <si>
    <t>Equipements divers</t>
  </si>
  <si>
    <t>03.2.4.5.1</t>
  </si>
  <si>
    <t>Eclairage</t>
  </si>
  <si>
    <t>03.2.4.5.1.1</t>
  </si>
  <si>
    <t>Eclairage intérieur</t>
  </si>
  <si>
    <t>03.2.4.5.1.1.1</t>
  </si>
  <si>
    <t>Eclairage interne du local technique</t>
  </si>
  <si>
    <t>03.2.4.5.1.2</t>
  </si>
  <si>
    <t>Eclairage de sécurité</t>
  </si>
  <si>
    <t>03.2.4.5.1.2.1</t>
  </si>
  <si>
    <t>Bloc d'évacuation 45 lumens</t>
  </si>
  <si>
    <t>03.2.4.5.1.2.2</t>
  </si>
  <si>
    <t>Bloc d'ambiance 300 lumens</t>
  </si>
  <si>
    <t>03.2.4.5.1.2.3</t>
  </si>
  <si>
    <t>Télécommande</t>
  </si>
  <si>
    <t>03.2.4.5.1.2.4</t>
  </si>
  <si>
    <t>Bloc autonome portable d'intervention</t>
  </si>
  <si>
    <t>03.2.4.5.1.3</t>
  </si>
  <si>
    <t>Eclairage extérieur</t>
  </si>
  <si>
    <t>03.2.4.5.1.3.1</t>
  </si>
  <si>
    <t>Candélabre 4m double lanternes</t>
  </si>
  <si>
    <t>03.2.4.5.2</t>
  </si>
  <si>
    <t>Radiateur</t>
  </si>
  <si>
    <t>03.2.4.5.2.1</t>
  </si>
  <si>
    <t>Radiateur 500W</t>
  </si>
  <si>
    <t>03.2.4.5.3</t>
  </si>
  <si>
    <t>Appareils de commande</t>
  </si>
  <si>
    <t>03.2.4.5.3.1</t>
  </si>
  <si>
    <t>Interrupteur simple allumage lumineux</t>
  </si>
  <si>
    <t>03.2.4.5.4</t>
  </si>
  <si>
    <t>Prises de courant</t>
  </si>
  <si>
    <t>03.2.4.5.4.1</t>
  </si>
  <si>
    <t>Prise de courant 4P+T 63A non ondulée</t>
  </si>
  <si>
    <t>03.2.4.5.4.2</t>
  </si>
  <si>
    <t>Prises de courant 4P+T 16A non ondulée</t>
  </si>
  <si>
    <t>03.2.4.5.4.3</t>
  </si>
  <si>
    <t>Prise de courant 2P+T 16A non ondulée</t>
  </si>
  <si>
    <t>03.2.4.5.4.4</t>
  </si>
  <si>
    <t>Prise de courant 2P+T 16A ondulée</t>
  </si>
  <si>
    <t>03.2.4.5.5</t>
  </si>
  <si>
    <t>Baie informatique</t>
  </si>
  <si>
    <t>03.2.4.5.6</t>
  </si>
  <si>
    <t>Prises informatiques</t>
  </si>
  <si>
    <t>03.2.4.5.6.1</t>
  </si>
  <si>
    <t>Prises informatiques RJ45</t>
  </si>
  <si>
    <t>03.2.4.5.6.2</t>
  </si>
  <si>
    <t>Conjoncteur téléphonique RJ45</t>
  </si>
  <si>
    <t>03.2.4.5.7</t>
  </si>
  <si>
    <t>Equipements de secours et d'alarme</t>
  </si>
  <si>
    <t>03.2.4.5.7.1</t>
  </si>
  <si>
    <t>Boîtiers d'arrêt d'urgence</t>
  </si>
  <si>
    <t>03.2.4.5.7.1.1</t>
  </si>
  <si>
    <t>Boitier d'arrêt d'urgence intérieur au local technique</t>
  </si>
  <si>
    <t>03.2.4.5.7.1.2</t>
  </si>
  <si>
    <t>Boîtier d'arrêt d'urgence extérieur</t>
  </si>
  <si>
    <t>03.2.4.5.7.1.3</t>
  </si>
  <si>
    <t>Accessoires, repérage et usages divers</t>
  </si>
  <si>
    <t>03.2.4.5.7.1.4</t>
  </si>
  <si>
    <t>Poteau support pour arrêt d'urgence</t>
  </si>
  <si>
    <t>03.2.4.5.7.2</t>
  </si>
  <si>
    <t>Colonne de signalisation tricolore lumineuse</t>
  </si>
  <si>
    <t>03.2.4.5.7.3</t>
  </si>
  <si>
    <t>Alarme sonore</t>
  </si>
  <si>
    <t>03.2.4.5.7.4</t>
  </si>
  <si>
    <t>Téléphone d'urgence</t>
  </si>
  <si>
    <t>03.2.4.5.7.5</t>
  </si>
  <si>
    <t>Coffret pour téléphone d'urgence</t>
  </si>
  <si>
    <t>Sous-Total HT de SPECIFICATIONS TECHNIQUES COURANTS FORTS</t>
  </si>
  <si>
    <t>03.2.5</t>
  </si>
  <si>
    <t>SPECIFICATIONS TECHNIQUES COURANTS FAIBLES</t>
  </si>
  <si>
    <t>03.2.5.1</t>
  </si>
  <si>
    <t>Report d'alarme</t>
  </si>
  <si>
    <t>03.2.5.1.1</t>
  </si>
  <si>
    <t>Report d'alarmes via transmetteur téléphonique 4G</t>
  </si>
  <si>
    <t>03.2.5.1.2</t>
  </si>
  <si>
    <t>Conservation des reports d'alarmes existants</t>
  </si>
  <si>
    <t>03.2.5.1.3</t>
  </si>
  <si>
    <t>Câble Unitronic Catégorie 7 SFTP 1x10 paires</t>
  </si>
  <si>
    <t>03.2.5.2</t>
  </si>
  <si>
    <t>Contact pistolet</t>
  </si>
  <si>
    <t>03.2.5.2.1</t>
  </si>
  <si>
    <t>Liaison contact pistolet en câble FR-N1 X6 G3-U 2x1.5mm²</t>
  </si>
  <si>
    <t>03.2.5.3</t>
  </si>
  <si>
    <t>Transmission des appareils distributeurs</t>
  </si>
  <si>
    <t>03.2.5.3.1</t>
  </si>
  <si>
    <t>Câble Unitronic Catégorie 7 SFTP 1x4 paires</t>
  </si>
  <si>
    <t>03.2.5.4</t>
  </si>
  <si>
    <t>Transmission de la borne de gestion</t>
  </si>
  <si>
    <t>03.2.5.4.1</t>
  </si>
  <si>
    <t>03.2.5.4.2</t>
  </si>
  <si>
    <t>Noyaux dans la baie informatique</t>
  </si>
  <si>
    <t>03.2.5.4.3</t>
  </si>
  <si>
    <t>Noyaux sur Rails DIN dans la borne de gestion</t>
  </si>
  <si>
    <t>03.2.5.5</t>
  </si>
  <si>
    <t>Liaisons de capteurs discriminant</t>
  </si>
  <si>
    <t>03.2.5.5.1</t>
  </si>
  <si>
    <t>Câble 01IP09EGSF</t>
  </si>
  <si>
    <t>03.2.5.5.2</t>
  </si>
  <si>
    <t>Boîte ATEX de raccordement</t>
  </si>
  <si>
    <t>03.2.5.5.3</t>
  </si>
  <si>
    <t>Accessoires de pose et finitions</t>
  </si>
  <si>
    <t>03.2.5.6</t>
  </si>
  <si>
    <t>Liaisons jauge électronique</t>
  </si>
  <si>
    <t>03.2.5.6.1</t>
  </si>
  <si>
    <t>03.2.5.6.2</t>
  </si>
  <si>
    <t>03.2.5.6.3</t>
  </si>
  <si>
    <t>03.2.5.7</t>
  </si>
  <si>
    <t>Liaisons bac tampon</t>
  </si>
  <si>
    <t>03.2.5.7.1</t>
  </si>
  <si>
    <t>03.2.5.7.2</t>
  </si>
  <si>
    <t>03.2.5.7.3</t>
  </si>
  <si>
    <t>03.2.5.8</t>
  </si>
  <si>
    <t>Alarmes double enveloppe des cuves</t>
  </si>
  <si>
    <t>03.2.5.8.1</t>
  </si>
  <si>
    <t>03.2.5.8.2</t>
  </si>
  <si>
    <t>03.2.5.8.3</t>
  </si>
  <si>
    <t>03.2.5.9</t>
  </si>
  <si>
    <t>Alarmes séparateurs hydrocarbures</t>
  </si>
  <si>
    <t>03.2.5.9.1</t>
  </si>
  <si>
    <t>03.2.5.9.2</t>
  </si>
  <si>
    <t>03.2.5.9.3</t>
  </si>
  <si>
    <t>03.2.5.10</t>
  </si>
  <si>
    <t>Liaison Baie informatique</t>
  </si>
  <si>
    <t>03.2.5.10.1</t>
  </si>
  <si>
    <t>Liaison entre la baie informatique et les prises RJ45 dans le local technique en câble ETHERLINE 4 paires - Catégorie 7 FLEX 4 paires AWG26/7</t>
  </si>
  <si>
    <t>03.2.5.10.2</t>
  </si>
  <si>
    <t>Liaison entre la baie informatique et le téléphone de secours en câble ETHERLINE 2 paires - Catégorie 7 FLEX 2 paires AWG26/7</t>
  </si>
  <si>
    <t>Sous-Total HT de SPECIFICATIONS TECHNIQUES COURANTS FAIBLES</t>
  </si>
  <si>
    <t>03.2.6</t>
  </si>
  <si>
    <t>ESSAIS, MISE EN SERVICE ET RECEPTION</t>
  </si>
  <si>
    <t>03.2.6.1</t>
  </si>
  <si>
    <t>Essais et réglages</t>
  </si>
  <si>
    <t>03.2.6.2</t>
  </si>
  <si>
    <t>Réception des installations</t>
  </si>
  <si>
    <t>03.2.6.3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</si>
  <si>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</si>
  <si>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</si>
  <si>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</si>
  <si>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</si>
  <si>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</si>
  <si>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</si>
  <si>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</si>
  <si>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</si>
  <si>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</si>
  <si>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</si>
  <si>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DEPOTAGE / SOUTIRAGE</t>
  </si>
  <si>
    <t>04.2.1.1</t>
  </si>
  <si>
    <t>Fourniture et pose d'un coffret de dépotage/soutirage aluminium avec fermeture à cadenas</t>
  </si>
  <si>
    <t>04.2.1.1.1</t>
  </si>
  <si>
    <t>Coffret de dépotage</t>
  </si>
  <si>
    <t>04.2.1.1.2</t>
  </si>
  <si>
    <t>Coffret de soutirage</t>
  </si>
  <si>
    <t>Sous-Total HT de DEPOTAGE / SOUTIRAGE</t>
  </si>
  <si>
    <t>04.2.2</t>
  </si>
  <si>
    <t>RESERVOIR</t>
  </si>
  <si>
    <t>04.2.2.1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</si>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</sst>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vertical="top"/>
      <protection locked="0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13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13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13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13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150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100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38" t="s">
        <v>73</v>
      </c>
      <c r="E35" s="48"/>
      <c r="F35" s="49">
        <v>66</v>
      </c>
      <c r="G35" s="48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t="18.75" customHeight="1">
      <c r="A36" s="34" t="s">
        <v>74</v>
      </c>
      <c r="B36" s="35"/>
      <c r="C36" s="37" t="s">
        <v>75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18.75" customHeight="1">
      <c r="A37" s="34" t="s">
        <v>76</v>
      </c>
      <c r="B37" s="35"/>
      <c r="C37" s="51" t="s">
        <v>77</v>
      </c>
      <c r="D37" s="38" t="s">
        <v>61</v>
      </c>
      <c r="E37" s="48"/>
      <c r="F37" s="49">
        <v>25</v>
      </c>
      <c r="G37" s="48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29.25" customHeight="1">
      <c r="A38" s="34" t="s">
        <v>78</v>
      </c>
      <c r="B38" s="35"/>
      <c r="C38" s="51" t="s">
        <v>79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29.25" customHeight="1">
      <c r="A39" s="34" t="s">
        <v>80</v>
      </c>
      <c r="B39" s="35"/>
      <c r="C39" s="52" t="s">
        <v>81</v>
      </c>
      <c r="D39" s="38" t="s">
        <v>43</v>
      </c>
      <c r="E39" s="50"/>
      <c r="F39" s="41">
        <v>2</v>
      </c>
      <c r="G39" s="50"/>
      <c r="H39" s="41">
        <v>1</v>
      </c>
      <c r="I39" s="42"/>
      <c r="J39" s="39"/>
      <c r="K39" s="42"/>
      <c r="L39" s="42"/>
      <c r="M39" s="43">
        <f>IF(ISNUMBER($K39),IF(ISNUMBER($G39),ROUND($K39*$G39,2),ROUND($K39*$F39,2)),IF(ISNUMBER($G39),ROUND($I39*$G39,2),ROUND($I39*$F39,2)))</f>
        <v>0</v>
      </c>
      <c r="N39" s="33"/>
    </row>
    <row r="40" ht="18.75" customHeight="1">
      <c r="A40" s="34" t="s">
        <v>82</v>
      </c>
      <c r="B40" s="35"/>
      <c r="C40" s="51" t="s">
        <v>83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29.25" customHeight="1">
      <c r="A41" s="34" t="s">
        <v>84</v>
      </c>
      <c r="B41" s="35"/>
      <c r="C41" s="52" t="s">
        <v>85</v>
      </c>
      <c r="D41" s="38" t="s">
        <v>43</v>
      </c>
      <c r="E41" s="50"/>
      <c r="F41" s="41">
        <v>1</v>
      </c>
      <c r="G41" s="50"/>
      <c r="H41" s="41">
        <v>1</v>
      </c>
      <c r="I41" s="42"/>
      <c r="J41" s="39"/>
      <c r="K41" s="42"/>
      <c r="L41" s="42"/>
      <c r="M41" s="43">
        <f t="shared" ref="M41:M43" si="4">IF(ISNUMBER($K41),IF(ISNUMBER($G41),ROUND($K41*$G41,2),ROUND($K41*$F41,2)),IF(ISNUMBER($G41),ROUND($I41*$G41,2),ROUND($I41*$F41,2)))</f>
        <v>0</v>
      </c>
      <c r="N41" s="33"/>
    </row>
    <row r="42" ht="29.25" customHeight="1">
      <c r="A42" s="34" t="s">
        <v>86</v>
      </c>
      <c r="B42" s="35"/>
      <c r="C42" s="52" t="s">
        <v>87</v>
      </c>
      <c r="D42" s="38" t="s">
        <v>43</v>
      </c>
      <c r="E42" s="50"/>
      <c r="F42" s="41">
        <v>1</v>
      </c>
      <c r="G42" s="50"/>
      <c r="H42" s="41">
        <v>1</v>
      </c>
      <c r="I42" s="42"/>
      <c r="J42" s="39"/>
      <c r="K42" s="42"/>
      <c r="L42" s="42"/>
      <c r="M42" s="43">
        <f t="shared" si="4"/>
        <v>0</v>
      </c>
      <c r="N42" s="33"/>
    </row>
    <row r="43" ht="29.25" customHeight="1">
      <c r="A43" s="34" t="s">
        <v>88</v>
      </c>
      <c r="B43" s="35"/>
      <c r="C43" s="52" t="s">
        <v>89</v>
      </c>
      <c r="D43" s="38" t="s">
        <v>54</v>
      </c>
      <c r="E43" s="50"/>
      <c r="F43" s="41">
        <v>1</v>
      </c>
      <c r="G43" s="50"/>
      <c r="H43" s="41">
        <v>1</v>
      </c>
      <c r="I43" s="42"/>
      <c r="J43" s="39"/>
      <c r="K43" s="42"/>
      <c r="L43" s="42"/>
      <c r="M43" s="43">
        <f t="shared" si="4"/>
        <v>0</v>
      </c>
      <c r="N43" s="33"/>
    </row>
    <row r="44" ht="18.75" customHeight="1">
      <c r="A44" s="34" t="s">
        <v>90</v>
      </c>
      <c r="B44" s="35"/>
      <c r="C44" s="37" t="s">
        <v>91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18.75" customHeight="1">
      <c r="A45" s="34" t="s">
        <v>92</v>
      </c>
      <c r="B45" s="35"/>
      <c r="C45" s="51" t="s">
        <v>93</v>
      </c>
      <c r="D45" s="29"/>
      <c r="E45" s="30"/>
      <c r="F45" s="31"/>
      <c r="G45" s="30"/>
      <c r="H45" s="31"/>
      <c r="I45" s="30"/>
      <c r="J45" s="30"/>
      <c r="K45" s="30"/>
      <c r="L45" s="30"/>
      <c r="M45" s="32"/>
      <c r="N45" s="33"/>
    </row>
    <row r="46" ht="29.25" customHeight="1">
      <c r="A46" s="34" t="s">
        <v>94</v>
      </c>
      <c r="B46" s="35"/>
      <c r="C46" s="52" t="s">
        <v>95</v>
      </c>
      <c r="D46" s="38" t="s">
        <v>61</v>
      </c>
      <c r="E46" s="48"/>
      <c r="F46" s="49">
        <v>50</v>
      </c>
      <c r="G46" s="48"/>
      <c r="H46" s="41">
        <v>1</v>
      </c>
      <c r="I46" s="42"/>
      <c r="J46" s="39"/>
      <c r="K46" s="42"/>
      <c r="L46" s="42"/>
      <c r="M46" s="43">
        <f t="shared" ref="M46:M47" si="5">IF(ISNUMBER($K46),IF(ISNUMBER($G46),ROUND($K46*$G46,2),ROUND($K46*$F46,2)),IF(ISNUMBER($G46),ROUND($I46*$G46,2),ROUND($I46*$F46,2)))</f>
        <v>0</v>
      </c>
      <c r="N46" s="33"/>
    </row>
    <row r="47" ht="18.75" customHeight="1">
      <c r="A47" s="34" t="s">
        <v>96</v>
      </c>
      <c r="B47" s="35"/>
      <c r="C47" s="51" t="s">
        <v>97</v>
      </c>
      <c r="D47" s="38" t="s">
        <v>43</v>
      </c>
      <c r="E47" s="50"/>
      <c r="F47" s="41">
        <v>4</v>
      </c>
      <c r="G47" s="50"/>
      <c r="H47" s="41">
        <v>1</v>
      </c>
      <c r="I47" s="42"/>
      <c r="J47" s="39"/>
      <c r="K47" s="42"/>
      <c r="L47" s="42"/>
      <c r="M47" s="43">
        <f t="shared" si="5"/>
        <v>0</v>
      </c>
      <c r="N47" s="33"/>
    </row>
    <row r="48" ht="18.75" customHeight="1">
      <c r="A48" s="34" t="s">
        <v>98</v>
      </c>
      <c r="B48" s="35"/>
      <c r="C48" s="37" t="s">
        <v>99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100</v>
      </c>
      <c r="B49" s="35"/>
      <c r="C49" s="51" t="s">
        <v>101</v>
      </c>
      <c r="D49" s="38" t="s">
        <v>61</v>
      </c>
      <c r="E49" s="48"/>
      <c r="F49" s="49">
        <v>16</v>
      </c>
      <c r="G49" s="48"/>
      <c r="H49" s="41">
        <v>1</v>
      </c>
      <c r="I49" s="42"/>
      <c r="J49" s="39"/>
      <c r="K49" s="42"/>
      <c r="L49" s="42"/>
      <c r="M49" s="43">
        <f>IF(ISNUMBER($K49),IF(ISNUMBER($G49),ROUND($K49*$G49,2),ROUND($K49*$F49,2)),IF(ISNUMBER($G49),ROUND($I49*$G49,2),ROUND($I49*$F49,2)))</f>
        <v>0</v>
      </c>
      <c r="N49" s="33"/>
    </row>
    <row r="50" ht="18.75" customHeight="1">
      <c r="A50" s="34" t="s">
        <v>102</v>
      </c>
      <c r="B50" s="35"/>
      <c r="C50" s="37" t="s">
        <v>103</v>
      </c>
      <c r="D50" s="29"/>
      <c r="E50" s="30"/>
      <c r="F50" s="31"/>
      <c r="G50" s="30"/>
      <c r="H50" s="31"/>
      <c r="I50" s="30"/>
      <c r="J50" s="30"/>
      <c r="K50" s="30"/>
      <c r="L50" s="30"/>
      <c r="M50" s="32"/>
      <c r="N50" s="33"/>
    </row>
    <row r="51" ht="18.75" customHeight="1">
      <c r="A51" s="34" t="s">
        <v>104</v>
      </c>
      <c r="B51" s="35"/>
      <c r="C51" s="51" t="s">
        <v>105</v>
      </c>
      <c r="D51" s="38" t="s">
        <v>43</v>
      </c>
      <c r="E51" s="50"/>
      <c r="F51" s="41">
        <v>1</v>
      </c>
      <c r="G51" s="50"/>
      <c r="H51" s="41">
        <v>1</v>
      </c>
      <c r="I51" s="42"/>
      <c r="J51" s="39"/>
      <c r="K51" s="42"/>
      <c r="L51" s="42"/>
      <c r="M51" s="43">
        <f t="shared" ref="M51:M52" si="6">IF(ISNUMBER($K51),IF(ISNUMBER($G51),ROUND($K51*$G51,2),ROUND($K51*$F51,2)),IF(ISNUMBER($G51),ROUND($I51*$G51,2),ROUND($I51*$F51,2)))</f>
        <v>0</v>
      </c>
      <c r="N51" s="33"/>
    </row>
    <row r="52" ht="18.75" customHeight="1">
      <c r="A52" s="34" t="s">
        <v>106</v>
      </c>
      <c r="B52" s="35"/>
      <c r="C52" s="51" t="s">
        <v>107</v>
      </c>
      <c r="D52" s="38" t="s">
        <v>43</v>
      </c>
      <c r="E52" s="50"/>
      <c r="F52" s="41">
        <v>1</v>
      </c>
      <c r="G52" s="50"/>
      <c r="H52" s="41">
        <v>1</v>
      </c>
      <c r="I52" s="42"/>
      <c r="J52" s="39"/>
      <c r="K52" s="42"/>
      <c r="L52" s="42"/>
      <c r="M52" s="43">
        <f t="shared" si="6"/>
        <v>0</v>
      </c>
      <c r="N52" s="33"/>
    </row>
    <row r="53" ht="18.75" customHeight="1">
      <c r="A53" s="34" t="s">
        <v>108</v>
      </c>
      <c r="B53" s="35"/>
      <c r="C53" s="37" t="s">
        <v>109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18.75" customHeight="1">
      <c r="A54" s="34" t="s">
        <v>110</v>
      </c>
      <c r="B54" s="35"/>
      <c r="C54" s="51" t="s">
        <v>111</v>
      </c>
      <c r="D54" s="38" t="s">
        <v>43</v>
      </c>
      <c r="E54" s="50"/>
      <c r="F54" s="41">
        <v>2</v>
      </c>
      <c r="G54" s="50"/>
      <c r="H54" s="41">
        <v>1</v>
      </c>
      <c r="I54" s="42"/>
      <c r="J54" s="39"/>
      <c r="K54" s="42"/>
      <c r="L54" s="42"/>
      <c r="M54" s="43">
        <f>IF(ISNUMBER($K54),IF(ISNUMBER($G54),ROUND($K54*$G54,2),ROUND($K54*$F54,2)),IF(ISNUMBER($G54),ROUND($I54*$G54,2),ROUND($I54*$F54,2)))</f>
        <v>0</v>
      </c>
      <c r="N54" s="33"/>
    </row>
    <row r="55" ht="18.75" customHeight="1">
      <c r="A55" s="34" t="s">
        <v>112</v>
      </c>
      <c r="B55" s="35"/>
      <c r="C55" s="37" t="s">
        <v>113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114</v>
      </c>
      <c r="B56" s="35"/>
      <c r="C56" s="51" t="s">
        <v>115</v>
      </c>
      <c r="D56" s="38" t="s">
        <v>73</v>
      </c>
      <c r="E56" s="48"/>
      <c r="F56" s="49">
        <v>105</v>
      </c>
      <c r="G56" s="48"/>
      <c r="H56" s="41">
        <v>1</v>
      </c>
      <c r="I56" s="42"/>
      <c r="J56" s="39"/>
      <c r="K56" s="42"/>
      <c r="L56" s="42"/>
      <c r="M56" s="43">
        <f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116</v>
      </c>
      <c r="B57" s="35"/>
      <c r="C57" s="37" t="s">
        <v>117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18.75" customHeight="1">
      <c r="A58" s="34" t="s">
        <v>118</v>
      </c>
      <c r="B58" s="35"/>
      <c r="C58" s="51" t="s">
        <v>119</v>
      </c>
      <c r="D58" s="38" t="s">
        <v>43</v>
      </c>
      <c r="E58" s="50"/>
      <c r="F58" s="41">
        <v>3</v>
      </c>
      <c r="G58" s="50"/>
      <c r="H58" s="41">
        <v>1</v>
      </c>
      <c r="I58" s="42"/>
      <c r="J58" s="39"/>
      <c r="K58" s="42"/>
      <c r="L58" s="42"/>
      <c r="M58" s="43">
        <f t="shared" ref="M58:M59" si="7">IF(ISNUMBER($K58),IF(ISNUMBER($G58),ROUND($K58*$G58,2),ROUND($K58*$F58,2)),IF(ISNUMBER($G58),ROUND($I58*$G58,2),ROUND($I58*$F58,2)))</f>
        <v>0</v>
      </c>
      <c r="N58" s="33"/>
    </row>
    <row r="59" ht="18.75" customHeight="1">
      <c r="A59" s="34" t="s">
        <v>120</v>
      </c>
      <c r="B59" s="35"/>
      <c r="C59" s="51" t="s">
        <v>121</v>
      </c>
      <c r="D59" s="38" t="s">
        <v>73</v>
      </c>
      <c r="E59" s="48"/>
      <c r="F59" s="49">
        <v>7</v>
      </c>
      <c r="G59" s="48"/>
      <c r="H59" s="41">
        <v>1</v>
      </c>
      <c r="I59" s="42"/>
      <c r="J59" s="39"/>
      <c r="K59" s="42"/>
      <c r="L59" s="42"/>
      <c r="M59" s="43">
        <f t="shared" si="7"/>
        <v>0</v>
      </c>
      <c r="N59" s="33"/>
    </row>
    <row r="60" ht="18.75" customHeight="1">
      <c r="A60" s="34" t="s">
        <v>122</v>
      </c>
      <c r="B60" s="35"/>
      <c r="C60" s="37" t="s">
        <v>123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124</v>
      </c>
      <c r="B61" s="35"/>
      <c r="C61" s="51" t="s">
        <v>125</v>
      </c>
      <c r="D61" s="38" t="s">
        <v>73</v>
      </c>
      <c r="E61" s="48"/>
      <c r="F61" s="49">
        <v>130</v>
      </c>
      <c r="G61" s="48"/>
      <c r="H61" s="41">
        <v>1</v>
      </c>
      <c r="I61" s="42"/>
      <c r="J61" s="39"/>
      <c r="K61" s="42"/>
      <c r="L61" s="42"/>
      <c r="M61" s="43">
        <f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126</v>
      </c>
      <c r="B62" s="35"/>
      <c r="C62" s="51" t="s">
        <v>127</v>
      </c>
      <c r="D62" s="29"/>
      <c r="E62" s="30"/>
      <c r="F62" s="31"/>
      <c r="G62" s="30"/>
      <c r="H62" s="31"/>
      <c r="I62" s="30"/>
      <c r="J62" s="30"/>
      <c r="K62" s="30"/>
      <c r="L62" s="30"/>
      <c r="M62" s="32"/>
      <c r="N62" s="33"/>
    </row>
    <row r="63" ht="29.25" customHeight="1">
      <c r="A63" s="34" t="s">
        <v>128</v>
      </c>
      <c r="B63" s="35"/>
      <c r="C63" s="52" t="s">
        <v>129</v>
      </c>
      <c r="D63" s="38" t="s">
        <v>43</v>
      </c>
      <c r="E63" s="50"/>
      <c r="F63" s="41">
        <v>1</v>
      </c>
      <c r="G63" s="50"/>
      <c r="H63" s="41">
        <v>1</v>
      </c>
      <c r="I63" s="42"/>
      <c r="J63" s="39"/>
      <c r="K63" s="42"/>
      <c r="L63" s="42"/>
      <c r="M63" s="43">
        <f t="shared" ref="M63:M64" si="8">IF(ISNUMBER($K63),IF(ISNUMBER($G63),ROUND($K63*$G63,2),ROUND($K63*$F63,2)),IF(ISNUMBER($G63),ROUND($I63*$G63,2),ROUND($I63*$F63,2)))</f>
        <v>0</v>
      </c>
      <c r="N63" s="33"/>
    </row>
    <row r="64" ht="29.25" customHeight="1">
      <c r="A64" s="34" t="s">
        <v>130</v>
      </c>
      <c r="B64" s="35"/>
      <c r="C64" s="52" t="s">
        <v>131</v>
      </c>
      <c r="D64" s="38" t="s">
        <v>43</v>
      </c>
      <c r="E64" s="50"/>
      <c r="F64" s="41">
        <v>2</v>
      </c>
      <c r="G64" s="50"/>
      <c r="H64" s="41">
        <v>1</v>
      </c>
      <c r="I64" s="42"/>
      <c r="J64" s="39"/>
      <c r="K64" s="42"/>
      <c r="L64" s="42"/>
      <c r="M64" s="43">
        <f t="shared" si="8"/>
        <v>0</v>
      </c>
      <c r="N64" s="33"/>
    </row>
    <row r="65" ht="18.75" customHeight="1">
      <c r="A65" s="34" t="s">
        <v>132</v>
      </c>
      <c r="B65" s="35"/>
      <c r="C65" s="37" t="s">
        <v>133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18.75" customHeight="1">
      <c r="A66" s="34" t="s">
        <v>134</v>
      </c>
      <c r="B66" s="35"/>
      <c r="C66" s="51" t="s">
        <v>135</v>
      </c>
      <c r="D66" s="38" t="s">
        <v>61</v>
      </c>
      <c r="E66" s="48"/>
      <c r="F66" s="49">
        <v>80</v>
      </c>
      <c r="G66" s="48"/>
      <c r="H66" s="41">
        <v>1</v>
      </c>
      <c r="I66" s="42"/>
      <c r="J66" s="39"/>
      <c r="K66" s="42"/>
      <c r="L66" s="42"/>
      <c r="M66" s="43">
        <f t="shared" ref="M66:M67" si="9">IF(ISNUMBER($K66),IF(ISNUMBER($G66),ROUND($K66*$G66,2),ROUND($K66*$F66,2)),IF(ISNUMBER($G66),ROUND($I66*$G66,2),ROUND($I66*$F66,2)))</f>
        <v>0</v>
      </c>
      <c r="N66" s="33"/>
    </row>
    <row r="67" ht="29.25" customHeight="1">
      <c r="A67" s="34" t="s">
        <v>136</v>
      </c>
      <c r="B67" s="35"/>
      <c r="C67" s="51" t="s">
        <v>137</v>
      </c>
      <c r="D67" s="38" t="s">
        <v>22</v>
      </c>
      <c r="E67" s="39"/>
      <c r="F67" s="40">
        <v>1</v>
      </c>
      <c r="G67" s="39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idden="1" ht="31.5" customHeight="1">
      <c r="A68" s="44" t="s">
        <v>138</v>
      </c>
      <c r="B68" s="45"/>
      <c r="C68" s="45"/>
      <c r="D68" s="45"/>
      <c r="E68" s="45"/>
      <c r="F68" s="45"/>
      <c r="G68" s="45"/>
      <c r="H68" s="45"/>
      <c r="I68" s="45"/>
      <c r="J68" s="2"/>
      <c r="K68" s="2"/>
      <c r="L68" s="2"/>
      <c r="M68" s="46">
        <f>M$35+M$37+M$39+SUM(M$41:M$43)+SUM(M$46:M$47)+M$49+SUM(M$51:M$52)+M$54+M$56+SUM(M$58:M$59)+M$61+SUM(M$63:M$64)+SUM(M$66:M$67)</f>
        <v>0</v>
      </c>
      <c r="N68" s="47"/>
    </row>
    <row r="69" ht="26.25" customHeight="1">
      <c r="A69" s="34" t="s">
        <v>139</v>
      </c>
      <c r="B69" s="35"/>
      <c r="C69" s="36" t="s">
        <v>140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22.5" customHeight="1">
      <c r="A70" s="34" t="s">
        <v>141</v>
      </c>
      <c r="B70" s="35"/>
      <c r="C70" s="37" t="s">
        <v>142</v>
      </c>
      <c r="D70" s="29"/>
      <c r="E70" s="30"/>
      <c r="F70" s="31"/>
      <c r="G70" s="30"/>
      <c r="H70" s="31"/>
      <c r="I70" s="30"/>
      <c r="J70" s="30"/>
      <c r="K70" s="30"/>
      <c r="L70" s="30"/>
      <c r="M70" s="32"/>
      <c r="N70" s="33"/>
    </row>
    <row r="71" ht="18.75" customHeight="1">
      <c r="A71" s="34" t="s">
        <v>143</v>
      </c>
      <c r="B71" s="35"/>
      <c r="C71" s="37" t="s">
        <v>144</v>
      </c>
      <c r="D71" s="38" t="s">
        <v>73</v>
      </c>
      <c r="E71" s="48"/>
      <c r="F71" s="49">
        <v>23</v>
      </c>
      <c r="G71" s="48"/>
      <c r="H71" s="41">
        <v>1</v>
      </c>
      <c r="I71" s="42"/>
      <c r="J71" s="39"/>
      <c r="K71" s="42"/>
      <c r="L71" s="42"/>
      <c r="M71" s="43">
        <f>IF(ISNUMBER($K71),IF(ISNUMBER($G71),ROUND($K71*$G71,2),ROUND($K71*$F71,2)),IF(ISNUMBER($G71),ROUND($I71*$G71,2),ROUND($I71*$F71,2)))</f>
        <v>0</v>
      </c>
      <c r="N71" s="33"/>
    </row>
    <row r="72" ht="18.75" customHeight="1">
      <c r="A72" s="34" t="s">
        <v>145</v>
      </c>
      <c r="B72" s="35"/>
      <c r="C72" s="37" t="s">
        <v>146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18.75" customHeight="1">
      <c r="A73" s="34" t="s">
        <v>147</v>
      </c>
      <c r="B73" s="35"/>
      <c r="C73" s="51" t="s">
        <v>148</v>
      </c>
      <c r="D73" s="38" t="s">
        <v>149</v>
      </c>
      <c r="E73" s="39"/>
      <c r="F73" s="40">
        <v>16</v>
      </c>
      <c r="G73" s="39"/>
      <c r="H73" s="41">
        <v>1</v>
      </c>
      <c r="I73" s="42"/>
      <c r="J73" s="39"/>
      <c r="K73" s="42"/>
      <c r="L73" s="42"/>
      <c r="M73" s="43">
        <f t="shared" ref="M73:M75" si="10">IF(ISNUMBER($K73),IF(ISNUMBER($G73),ROUND($K73*$G73,2),ROUND($K73*$F73,2)),IF(ISNUMBER($G73),ROUND($I73*$G73,2),ROUND($I73*$F73,2)))</f>
        <v>0</v>
      </c>
      <c r="N73" s="33"/>
    </row>
    <row r="74" ht="18.75" customHeight="1">
      <c r="A74" s="34" t="s">
        <v>150</v>
      </c>
      <c r="B74" s="35"/>
      <c r="C74" s="37" t="s">
        <v>151</v>
      </c>
      <c r="D74" s="38" t="s">
        <v>73</v>
      </c>
      <c r="E74" s="48"/>
      <c r="F74" s="49">
        <v>23</v>
      </c>
      <c r="G74" s="48"/>
      <c r="H74" s="41">
        <v>1</v>
      </c>
      <c r="I74" s="42"/>
      <c r="J74" s="39"/>
      <c r="K74" s="42"/>
      <c r="L74" s="42"/>
      <c r="M74" s="43">
        <f t="shared" si="10"/>
        <v>0</v>
      </c>
      <c r="N74" s="33"/>
    </row>
    <row r="75" ht="18.75" customHeight="1">
      <c r="A75" s="34" t="s">
        <v>152</v>
      </c>
      <c r="B75" s="35"/>
      <c r="C75" s="37" t="s">
        <v>153</v>
      </c>
      <c r="D75" s="38" t="s">
        <v>73</v>
      </c>
      <c r="E75" s="48"/>
      <c r="F75" s="49">
        <v>23</v>
      </c>
      <c r="G75" s="48"/>
      <c r="H75" s="41">
        <v>1</v>
      </c>
      <c r="I75" s="42"/>
      <c r="J75" s="39"/>
      <c r="K75" s="42"/>
      <c r="L75" s="42"/>
      <c r="M75" s="43">
        <f t="shared" si="10"/>
        <v>0</v>
      </c>
      <c r="N75" s="33"/>
    </row>
    <row r="76" ht="18.75" customHeight="1">
      <c r="A76" s="34" t="s">
        <v>154</v>
      </c>
      <c r="B76" s="35"/>
      <c r="C76" s="37" t="s">
        <v>155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29.25" customHeight="1">
      <c r="A77" s="34" t="s">
        <v>156</v>
      </c>
      <c r="B77" s="35"/>
      <c r="C77" s="51" t="s">
        <v>157</v>
      </c>
      <c r="D77" s="38" t="s">
        <v>43</v>
      </c>
      <c r="E77" s="50"/>
      <c r="F77" s="41">
        <v>1</v>
      </c>
      <c r="G77" s="50"/>
      <c r="H77" s="41">
        <v>1</v>
      </c>
      <c r="I77" s="42"/>
      <c r="J77" s="39"/>
      <c r="K77" s="42"/>
      <c r="L77" s="42"/>
      <c r="M77" s="43">
        <f>IF(ISNUMBER($K77),IF(ISNUMBER($G77),ROUND($K77*$G77,2),ROUND($K77*$F77,2)),IF(ISNUMBER($G77),ROUND($I77*$G77,2),ROUND($I77*$F77,2)))</f>
        <v>0</v>
      </c>
      <c r="N77" s="33"/>
    </row>
    <row r="78" ht="22.5" customHeight="1">
      <c r="A78" s="34" t="s">
        <v>158</v>
      </c>
      <c r="B78" s="35"/>
      <c r="C78" s="37" t="s">
        <v>159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18.75" customHeight="1">
      <c r="A79" s="34" t="s">
        <v>160</v>
      </c>
      <c r="B79" s="35"/>
      <c r="C79" s="37" t="s">
        <v>161</v>
      </c>
      <c r="D79" s="29"/>
      <c r="E79" s="30"/>
      <c r="F79" s="31"/>
      <c r="G79" s="30"/>
      <c r="H79" s="31"/>
      <c r="I79" s="30"/>
      <c r="J79" s="30"/>
      <c r="K79" s="30"/>
      <c r="L79" s="30"/>
      <c r="M79" s="32"/>
      <c r="N79" s="33"/>
    </row>
    <row r="80" ht="18.75" customHeight="1">
      <c r="A80" s="34" t="s">
        <v>162</v>
      </c>
      <c r="B80" s="35"/>
      <c r="C80" s="51" t="s">
        <v>163</v>
      </c>
      <c r="D80" s="38" t="s">
        <v>149</v>
      </c>
      <c r="E80" s="39"/>
      <c r="F80" s="40">
        <v>80</v>
      </c>
      <c r="G80" s="39"/>
      <c r="H80" s="41">
        <v>1</v>
      </c>
      <c r="I80" s="42"/>
      <c r="J80" s="39"/>
      <c r="K80" s="42"/>
      <c r="L80" s="42"/>
      <c r="M80" s="43">
        <f t="shared" ref="M80:M81" si="11">IF(ISNUMBER($K80),IF(ISNUMBER($G80),ROUND($K80*$G80,2),ROUND($K80*$F80,2)),IF(ISNUMBER($G80),ROUND($I80*$G80,2),ROUND($I80*$F80,2)))</f>
        <v>0</v>
      </c>
      <c r="N80" s="33"/>
    </row>
    <row r="81" ht="18.75" customHeight="1">
      <c r="A81" s="34" t="s">
        <v>164</v>
      </c>
      <c r="B81" s="35"/>
      <c r="C81" s="37" t="s">
        <v>165</v>
      </c>
      <c r="D81" s="38" t="s">
        <v>54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 t="shared" si="11"/>
        <v>0</v>
      </c>
      <c r="N81" s="33"/>
    </row>
    <row r="82" ht="22.5" customHeight="1">
      <c r="A82" s="34" t="s">
        <v>166</v>
      </c>
      <c r="B82" s="35"/>
      <c r="C82" s="37" t="s">
        <v>167</v>
      </c>
      <c r="D82" s="29"/>
      <c r="E82" s="30"/>
      <c r="F82" s="31"/>
      <c r="G82" s="30"/>
      <c r="H82" s="31"/>
      <c r="I82" s="30"/>
      <c r="J82" s="30"/>
      <c r="K82" s="30"/>
      <c r="L82" s="30"/>
      <c r="M82" s="32"/>
      <c r="N82" s="33"/>
    </row>
    <row r="83" ht="18.75" customHeight="1">
      <c r="A83" s="34" t="s">
        <v>168</v>
      </c>
      <c r="B83" s="35"/>
      <c r="C83" s="37" t="s">
        <v>169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18.75" customHeight="1">
      <c r="A84" s="34" t="s">
        <v>170</v>
      </c>
      <c r="B84" s="35"/>
      <c r="C84" s="51" t="s">
        <v>171</v>
      </c>
      <c r="D84" s="38" t="s">
        <v>61</v>
      </c>
      <c r="E84" s="48"/>
      <c r="F84" s="49">
        <v>30</v>
      </c>
      <c r="G84" s="48"/>
      <c r="H84" s="41">
        <v>1</v>
      </c>
      <c r="I84" s="42"/>
      <c r="J84" s="39"/>
      <c r="K84" s="42"/>
      <c r="L84" s="42"/>
      <c r="M84" s="43">
        <f t="shared" ref="M84:M86" si="12">IF(ISNUMBER($K84),IF(ISNUMBER($G84),ROUND($K84*$G84,2),ROUND($K84*$F84,2)),IF(ISNUMBER($G84),ROUND($I84*$G84,2),ROUND($I84*$F84,2)))</f>
        <v>0</v>
      </c>
      <c r="N84" s="33"/>
    </row>
    <row r="85" ht="18.75" customHeight="1">
      <c r="A85" s="34" t="s">
        <v>172</v>
      </c>
      <c r="B85" s="35"/>
      <c r="C85" s="51" t="s">
        <v>173</v>
      </c>
      <c r="D85" s="38" t="s">
        <v>61</v>
      </c>
      <c r="E85" s="48"/>
      <c r="F85" s="49">
        <v>8</v>
      </c>
      <c r="G85" s="48"/>
      <c r="H85" s="41">
        <v>1</v>
      </c>
      <c r="I85" s="42"/>
      <c r="J85" s="39"/>
      <c r="K85" s="42"/>
      <c r="L85" s="42"/>
      <c r="M85" s="43">
        <f t="shared" si="12"/>
        <v>0</v>
      </c>
      <c r="N85" s="33"/>
    </row>
    <row r="86" ht="18.75" customHeight="1">
      <c r="A86" s="34" t="s">
        <v>174</v>
      </c>
      <c r="B86" s="35"/>
      <c r="C86" s="51" t="s">
        <v>175</v>
      </c>
      <c r="D86" s="38" t="s">
        <v>61</v>
      </c>
      <c r="E86" s="48"/>
      <c r="F86" s="49">
        <v>65</v>
      </c>
      <c r="G86" s="48"/>
      <c r="H86" s="41">
        <v>1</v>
      </c>
      <c r="I86" s="42"/>
      <c r="J86" s="39"/>
      <c r="K86" s="42"/>
      <c r="L86" s="42"/>
      <c r="M86" s="43">
        <f t="shared" si="12"/>
        <v>0</v>
      </c>
      <c r="N86" s="33"/>
    </row>
    <row r="87" ht="18.75" customHeight="1">
      <c r="A87" s="34" t="s">
        <v>176</v>
      </c>
      <c r="B87" s="35"/>
      <c r="C87" s="37" t="s">
        <v>177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18.75" customHeight="1">
      <c r="A88" s="34" t="s">
        <v>178</v>
      </c>
      <c r="B88" s="35"/>
      <c r="C88" s="51" t="s">
        <v>171</v>
      </c>
      <c r="D88" s="38" t="s">
        <v>61</v>
      </c>
      <c r="E88" s="48"/>
      <c r="F88" s="49">
        <v>6</v>
      </c>
      <c r="G88" s="48"/>
      <c r="H88" s="41">
        <v>1</v>
      </c>
      <c r="I88" s="42"/>
      <c r="J88" s="39"/>
      <c r="K88" s="42"/>
      <c r="L88" s="42"/>
      <c r="M88" s="43">
        <f t="shared" ref="M88:M89" si="13">IF(ISNUMBER($K88),IF(ISNUMBER($G88),ROUND($K88*$G88,2),ROUND($K88*$F88,2)),IF(ISNUMBER($G88),ROUND($I88*$G88,2),ROUND($I88*$F88,2)))</f>
        <v>0</v>
      </c>
      <c r="N88" s="33"/>
    </row>
    <row r="89" ht="18.75" customHeight="1">
      <c r="A89" s="34" t="s">
        <v>179</v>
      </c>
      <c r="B89" s="35"/>
      <c r="C89" s="51" t="s">
        <v>180</v>
      </c>
      <c r="D89" s="38" t="s">
        <v>61</v>
      </c>
      <c r="E89" s="48"/>
      <c r="F89" s="49">
        <v>15</v>
      </c>
      <c r="G89" s="48"/>
      <c r="H89" s="41">
        <v>1</v>
      </c>
      <c r="I89" s="42"/>
      <c r="J89" s="39"/>
      <c r="K89" s="42"/>
      <c r="L89" s="42"/>
      <c r="M89" s="43">
        <f t="shared" si="13"/>
        <v>0</v>
      </c>
      <c r="N89" s="33"/>
    </row>
    <row r="90" hidden="1" ht="31.5" customHeight="1">
      <c r="A90" s="44" t="s">
        <v>181</v>
      </c>
      <c r="B90" s="45"/>
      <c r="C90" s="45"/>
      <c r="D90" s="45"/>
      <c r="E90" s="45"/>
      <c r="F90" s="45"/>
      <c r="G90" s="45"/>
      <c r="H90" s="45"/>
      <c r="I90" s="45"/>
      <c r="J90" s="2"/>
      <c r="K90" s="2"/>
      <c r="L90" s="2"/>
      <c r="M90" s="46">
        <f>M$71+SUM(M$73:M$75)+M$77+SUM(M$80:M$81)+SUM(M$84:M$86)+SUM(M$88:M$89)</f>
        <v>0</v>
      </c>
      <c r="N90" s="47"/>
    </row>
    <row r="91" ht="26.25" customHeight="1">
      <c r="A91" s="34" t="s">
        <v>182</v>
      </c>
      <c r="B91" s="35"/>
      <c r="C91" s="36" t="s">
        <v>183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22.5" customHeight="1">
      <c r="A92" s="34" t="s">
        <v>184</v>
      </c>
      <c r="B92" s="35"/>
      <c r="C92" s="37" t="s">
        <v>185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18.75" customHeight="1">
      <c r="A93" s="34" t="s">
        <v>186</v>
      </c>
      <c r="B93" s="35"/>
      <c r="C93" s="37" t="s">
        <v>187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18.75" customHeight="1">
      <c r="A94" s="34" t="s">
        <v>188</v>
      </c>
      <c r="B94" s="35"/>
      <c r="C94" s="51" t="s">
        <v>189</v>
      </c>
      <c r="D94" s="38" t="s">
        <v>73</v>
      </c>
      <c r="E94" s="48"/>
      <c r="F94" s="49">
        <v>23</v>
      </c>
      <c r="G94" s="48"/>
      <c r="H94" s="41">
        <v>1</v>
      </c>
      <c r="I94" s="42"/>
      <c r="J94" s="39"/>
      <c r="K94" s="42"/>
      <c r="L94" s="42"/>
      <c r="M94" s="43">
        <f>IF(ISNUMBER($K94),IF(ISNUMBER($G94),ROUND($K94*$G94,2),ROUND($K94*$F94,2)),IF(ISNUMBER($G94),ROUND($I94*$G94,2),ROUND($I94*$F94,2)))</f>
        <v>0</v>
      </c>
      <c r="N94" s="33"/>
    </row>
    <row r="95" ht="18.75" customHeight="1">
      <c r="A95" s="34" t="s">
        <v>190</v>
      </c>
      <c r="B95" s="35"/>
      <c r="C95" s="37" t="s">
        <v>191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18.75" customHeight="1">
      <c r="A96" s="34" t="s">
        <v>192</v>
      </c>
      <c r="B96" s="35"/>
      <c r="C96" s="51" t="s">
        <v>193</v>
      </c>
      <c r="D96" s="38" t="s">
        <v>73</v>
      </c>
      <c r="E96" s="48"/>
      <c r="F96" s="49">
        <v>23</v>
      </c>
      <c r="G96" s="48"/>
      <c r="H96" s="41">
        <v>1</v>
      </c>
      <c r="I96" s="42"/>
      <c r="J96" s="39"/>
      <c r="K96" s="42"/>
      <c r="L96" s="42"/>
      <c r="M96" s="43">
        <f>IF(ISNUMBER($K96),IF(ISNUMBER($G96),ROUND($K96*$G96,2),ROUND($K96*$F96,2)),IF(ISNUMBER($G96),ROUND($I96*$G96,2),ROUND($I96*$F96,2)))</f>
        <v>0</v>
      </c>
      <c r="N96" s="33"/>
    </row>
    <row r="97" ht="18.75" customHeight="1">
      <c r="A97" s="34" t="s">
        <v>194</v>
      </c>
      <c r="B97" s="35"/>
      <c r="C97" s="37" t="s">
        <v>195</v>
      </c>
      <c r="D97" s="29"/>
      <c r="E97" s="30"/>
      <c r="F97" s="31"/>
      <c r="G97" s="30"/>
      <c r="H97" s="31"/>
      <c r="I97" s="30"/>
      <c r="J97" s="30"/>
      <c r="K97" s="30"/>
      <c r="L97" s="30"/>
      <c r="M97" s="32"/>
      <c r="N97" s="33"/>
    </row>
    <row r="98" ht="18.75" customHeight="1">
      <c r="A98" s="34" t="s">
        <v>196</v>
      </c>
      <c r="B98" s="35"/>
      <c r="C98" s="51" t="s">
        <v>197</v>
      </c>
      <c r="D98" s="38" t="s">
        <v>73</v>
      </c>
      <c r="E98" s="48"/>
      <c r="F98" s="49">
        <v>23</v>
      </c>
      <c r="G98" s="48"/>
      <c r="H98" s="41">
        <v>1</v>
      </c>
      <c r="I98" s="42"/>
      <c r="J98" s="39"/>
      <c r="K98" s="42"/>
      <c r="L98" s="42"/>
      <c r="M98" s="43">
        <f>IF(ISNUMBER($K98),IF(ISNUMBER($G98),ROUND($K98*$G98,2),ROUND($K98*$F98,2)),IF(ISNUMBER($G98),ROUND($I98*$G98,2),ROUND($I98*$F98,2)))</f>
        <v>0</v>
      </c>
      <c r="N98" s="33"/>
    </row>
    <row r="99" ht="18.75" customHeight="1">
      <c r="A99" s="34" t="s">
        <v>198</v>
      </c>
      <c r="B99" s="35"/>
      <c r="C99" s="37" t="s">
        <v>199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18.75" customHeight="1">
      <c r="A100" s="34" t="s">
        <v>200</v>
      </c>
      <c r="B100" s="35"/>
      <c r="C100" s="51" t="s">
        <v>201</v>
      </c>
      <c r="D100" s="38" t="s">
        <v>73</v>
      </c>
      <c r="E100" s="48"/>
      <c r="F100" s="49">
        <v>23</v>
      </c>
      <c r="G100" s="48"/>
      <c r="H100" s="41">
        <v>1</v>
      </c>
      <c r="I100" s="42"/>
      <c r="J100" s="39"/>
      <c r="K100" s="42"/>
      <c r="L100" s="42"/>
      <c r="M100" s="43">
        <f>IF(ISNUMBER($K100),IF(ISNUMBER($G100),ROUND($K100*$G100,2),ROUND($K100*$F100,2)),IF(ISNUMBER($G100),ROUND($I100*$G100,2),ROUND($I100*$F100,2)))</f>
        <v>0</v>
      </c>
      <c r="N100" s="33"/>
    </row>
    <row r="101" ht="22.5" customHeight="1">
      <c r="A101" s="34" t="s">
        <v>202</v>
      </c>
      <c r="B101" s="35"/>
      <c r="C101" s="37" t="s">
        <v>203</v>
      </c>
      <c r="D101" s="29"/>
      <c r="E101" s="30"/>
      <c r="F101" s="31"/>
      <c r="G101" s="30"/>
      <c r="H101" s="31"/>
      <c r="I101" s="30"/>
      <c r="J101" s="30"/>
      <c r="K101" s="30"/>
      <c r="L101" s="30"/>
      <c r="M101" s="32"/>
      <c r="N101" s="33"/>
    </row>
    <row r="102" ht="18.75" customHeight="1">
      <c r="A102" s="34" t="s">
        <v>204</v>
      </c>
      <c r="B102" s="35"/>
      <c r="C102" s="37" t="s">
        <v>199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18.75" customHeight="1">
      <c r="A103" s="34" t="s">
        <v>205</v>
      </c>
      <c r="B103" s="35"/>
      <c r="C103" s="51" t="s">
        <v>206</v>
      </c>
      <c r="D103" s="38" t="s">
        <v>73</v>
      </c>
      <c r="E103" s="48"/>
      <c r="F103" s="49">
        <v>155</v>
      </c>
      <c r="G103" s="48"/>
      <c r="H103" s="41">
        <v>1</v>
      </c>
      <c r="I103" s="42"/>
      <c r="J103" s="39"/>
      <c r="K103" s="42"/>
      <c r="L103" s="42"/>
      <c r="M103" s="43">
        <f>IF(ISNUMBER($K103),IF(ISNUMBER($G103),ROUND($K103*$G103,2),ROUND($K103*$F103,2)),IF(ISNUMBER($G103),ROUND($I103*$G103,2),ROUND($I103*$F103,2)))</f>
        <v>0</v>
      </c>
      <c r="N103" s="33"/>
    </row>
    <row r="104" ht="22.5" customHeight="1">
      <c r="A104" s="34" t="s">
        <v>207</v>
      </c>
      <c r="B104" s="35"/>
      <c r="C104" s="37" t="s">
        <v>155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18.75" customHeight="1">
      <c r="A105" s="34" t="s">
        <v>208</v>
      </c>
      <c r="B105" s="35"/>
      <c r="C105" s="37" t="s">
        <v>209</v>
      </c>
      <c r="D105" s="38" t="s">
        <v>61</v>
      </c>
      <c r="E105" s="48"/>
      <c r="F105" s="49">
        <v>1</v>
      </c>
      <c r="G105" s="48"/>
      <c r="H105" s="41">
        <v>1</v>
      </c>
      <c r="I105" s="42"/>
      <c r="J105" s="39"/>
      <c r="K105" s="42"/>
      <c r="L105" s="42"/>
      <c r="M105" s="43">
        <f>IF(ISNUMBER($K105),IF(ISNUMBER($G105),ROUND($K105*$G105,2),ROUND($K105*$F105,2)),IF(ISNUMBER($G105),ROUND($I105*$G105,2),ROUND($I105*$F105,2)))</f>
        <v>0</v>
      </c>
      <c r="N105" s="33"/>
    </row>
    <row r="106" hidden="1" ht="31.5" customHeight="1">
      <c r="A106" s="44" t="s">
        <v>210</v>
      </c>
      <c r="B106" s="45"/>
      <c r="C106" s="45"/>
      <c r="D106" s="45"/>
      <c r="E106" s="45"/>
      <c r="F106" s="45"/>
      <c r="G106" s="45"/>
      <c r="H106" s="45"/>
      <c r="I106" s="45"/>
      <c r="J106" s="2"/>
      <c r="K106" s="2"/>
      <c r="L106" s="2"/>
      <c r="M106" s="46">
        <f>M$94+M$96+M$98+M$100+M$103+M$105</f>
        <v>0</v>
      </c>
      <c r="N106" s="47"/>
    </row>
    <row r="107" ht="26.25" customHeight="1">
      <c r="A107" s="34" t="s">
        <v>211</v>
      </c>
      <c r="B107" s="35"/>
      <c r="C107" s="36" t="s">
        <v>212</v>
      </c>
      <c r="D107" s="29"/>
      <c r="E107" s="30"/>
      <c r="F107" s="31"/>
      <c r="G107" s="30"/>
      <c r="H107" s="31"/>
      <c r="I107" s="30"/>
      <c r="J107" s="30"/>
      <c r="K107" s="30"/>
      <c r="L107" s="30"/>
      <c r="M107" s="32"/>
      <c r="N107" s="33"/>
    </row>
    <row r="108" ht="22.5" customHeight="1">
      <c r="A108" s="34" t="s">
        <v>213</v>
      </c>
      <c r="B108" s="35"/>
      <c r="C108" s="37" t="s">
        <v>214</v>
      </c>
      <c r="D108" s="29"/>
      <c r="E108" s="30"/>
      <c r="F108" s="31"/>
      <c r="G108" s="30"/>
      <c r="H108" s="31"/>
      <c r="I108" s="30"/>
      <c r="J108" s="30"/>
      <c r="K108" s="30"/>
      <c r="L108" s="30"/>
      <c r="M108" s="32"/>
      <c r="N108" s="33"/>
    </row>
    <row r="109" ht="18.75" customHeight="1">
      <c r="A109" s="34" t="s">
        <v>215</v>
      </c>
      <c r="B109" s="35"/>
      <c r="C109" s="37" t="s">
        <v>216</v>
      </c>
      <c r="D109" s="38" t="s">
        <v>61</v>
      </c>
      <c r="E109" s="48"/>
      <c r="F109" s="49">
        <v>14</v>
      </c>
      <c r="G109" s="48"/>
      <c r="H109" s="41">
        <v>1</v>
      </c>
      <c r="I109" s="42"/>
      <c r="J109" s="39"/>
      <c r="K109" s="42"/>
      <c r="L109" s="42"/>
      <c r="M109" s="43">
        <f>IF(ISNUMBER($K109),IF(ISNUMBER($G109),ROUND($K109*$G109,2),ROUND($K109*$F109,2)),IF(ISNUMBER($G109),ROUND($I109*$G109,2),ROUND($I109*$F109,2)))</f>
        <v>0</v>
      </c>
      <c r="N109" s="33"/>
    </row>
    <row r="110" hidden="1" ht="31.5" customHeight="1">
      <c r="A110" s="44" t="s">
        <v>217</v>
      </c>
      <c r="B110" s="45"/>
      <c r="C110" s="45"/>
      <c r="D110" s="45"/>
      <c r="E110" s="45"/>
      <c r="F110" s="45"/>
      <c r="G110" s="45"/>
      <c r="H110" s="45"/>
      <c r="I110" s="45"/>
      <c r="J110" s="2"/>
      <c r="K110" s="2"/>
      <c r="L110" s="2"/>
      <c r="M110" s="46">
        <f>M$109</f>
        <v>0</v>
      </c>
      <c r="N110" s="47"/>
    </row>
    <row r="111" ht="26.25" customHeight="1">
      <c r="A111" s="34" t="s">
        <v>218</v>
      </c>
      <c r="B111" s="35"/>
      <c r="C111" s="36" t="s">
        <v>219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22.5" customHeight="1">
      <c r="A112" s="34" t="s">
        <v>220</v>
      </c>
      <c r="B112" s="35"/>
      <c r="C112" s="37" t="s">
        <v>221</v>
      </c>
      <c r="D112" s="29"/>
      <c r="E112" s="30"/>
      <c r="F112" s="31"/>
      <c r="G112" s="30"/>
      <c r="H112" s="31"/>
      <c r="I112" s="30"/>
      <c r="J112" s="30"/>
      <c r="K112" s="30"/>
      <c r="L112" s="30"/>
      <c r="M112" s="32"/>
      <c r="N112" s="33"/>
    </row>
    <row r="113" ht="18.75" customHeight="1">
      <c r="A113" s="34" t="s">
        <v>222</v>
      </c>
      <c r="B113" s="35"/>
      <c r="C113" s="37" t="s">
        <v>223</v>
      </c>
      <c r="D113" s="29"/>
      <c r="E113" s="30"/>
      <c r="F113" s="31"/>
      <c r="G113" s="30"/>
      <c r="H113" s="31"/>
      <c r="I113" s="30"/>
      <c r="J113" s="30"/>
      <c r="K113" s="30"/>
      <c r="L113" s="30"/>
      <c r="M113" s="32"/>
      <c r="N113" s="33"/>
    </row>
    <row r="114" ht="18.75" customHeight="1">
      <c r="A114" s="34" t="s">
        <v>224</v>
      </c>
      <c r="B114" s="35"/>
      <c r="C114" s="51" t="s">
        <v>225</v>
      </c>
      <c r="D114" s="38" t="s">
        <v>61</v>
      </c>
      <c r="E114" s="48"/>
      <c r="F114" s="49">
        <v>125</v>
      </c>
      <c r="G114" s="48"/>
      <c r="H114" s="41">
        <v>1</v>
      </c>
      <c r="I114" s="42"/>
      <c r="J114" s="39"/>
      <c r="K114" s="42"/>
      <c r="L114" s="42"/>
      <c r="M114" s="43">
        <f t="shared" ref="M114:M116" si="14">IF(ISNUMBER($K114),IF(ISNUMBER($G114),ROUND($K114*$G114,2),ROUND($K114*$F114,2)),IF(ISNUMBER($G114),ROUND($I114*$G114,2),ROUND($I114*$F114,2)))</f>
        <v>0</v>
      </c>
      <c r="N114" s="33"/>
    </row>
    <row r="115" ht="18.75" customHeight="1">
      <c r="A115" s="34" t="s">
        <v>226</v>
      </c>
      <c r="B115" s="35"/>
      <c r="C115" s="51" t="s">
        <v>227</v>
      </c>
      <c r="D115" s="38" t="s">
        <v>61</v>
      </c>
      <c r="E115" s="48"/>
      <c r="F115" s="49">
        <v>20</v>
      </c>
      <c r="G115" s="48"/>
      <c r="H115" s="41">
        <v>1</v>
      </c>
      <c r="I115" s="42"/>
      <c r="J115" s="39"/>
      <c r="K115" s="42"/>
      <c r="L115" s="42"/>
      <c r="M115" s="43">
        <f t="shared" si="14"/>
        <v>0</v>
      </c>
      <c r="N115" s="33"/>
    </row>
    <row r="116" ht="18.75" customHeight="1">
      <c r="A116" s="34" t="s">
        <v>228</v>
      </c>
      <c r="B116" s="35"/>
      <c r="C116" s="51" t="s">
        <v>229</v>
      </c>
      <c r="D116" s="38" t="s">
        <v>61</v>
      </c>
      <c r="E116" s="48"/>
      <c r="F116" s="49">
        <v>10</v>
      </c>
      <c r="G116" s="48"/>
      <c r="H116" s="41">
        <v>1</v>
      </c>
      <c r="I116" s="42"/>
      <c r="J116" s="39"/>
      <c r="K116" s="42"/>
      <c r="L116" s="42"/>
      <c r="M116" s="43">
        <f t="shared" si="14"/>
        <v>0</v>
      </c>
      <c r="N116" s="33"/>
    </row>
    <row r="117" ht="18.75" customHeight="1">
      <c r="A117" s="34" t="s">
        <v>230</v>
      </c>
      <c r="B117" s="35"/>
      <c r="C117" s="37" t="s">
        <v>231</v>
      </c>
      <c r="D117" s="29"/>
      <c r="E117" s="30"/>
      <c r="F117" s="31"/>
      <c r="G117" s="30"/>
      <c r="H117" s="31"/>
      <c r="I117" s="30"/>
      <c r="J117" s="30"/>
      <c r="K117" s="30"/>
      <c r="L117" s="30"/>
      <c r="M117" s="32"/>
      <c r="N117" s="33"/>
    </row>
    <row r="118" ht="42" customHeight="1">
      <c r="A118" s="34" t="s">
        <v>232</v>
      </c>
      <c r="B118" s="35"/>
      <c r="C118" s="51" t="s">
        <v>233</v>
      </c>
      <c r="D118" s="38" t="s">
        <v>43</v>
      </c>
      <c r="E118" s="50"/>
      <c r="F118" s="41">
        <v>1</v>
      </c>
      <c r="G118" s="50"/>
      <c r="H118" s="41">
        <v>1</v>
      </c>
      <c r="I118" s="42"/>
      <c r="J118" s="39"/>
      <c r="K118" s="42"/>
      <c r="L118" s="42"/>
      <c r="M118" s="43">
        <f t="shared" ref="M118:M120" si="15">IF(ISNUMBER($K118),IF(ISNUMBER($G118),ROUND($K118*$G118,2),ROUND($K118*$F118,2)),IF(ISNUMBER($G118),ROUND($I118*$G118,2),ROUND($I118*$F118,2)))</f>
        <v>0</v>
      </c>
      <c r="N118" s="33"/>
    </row>
    <row r="119" ht="42" customHeight="1">
      <c r="A119" s="34" t="s">
        <v>234</v>
      </c>
      <c r="B119" s="35"/>
      <c r="C119" s="51" t="s">
        <v>235</v>
      </c>
      <c r="D119" s="38" t="s">
        <v>43</v>
      </c>
      <c r="E119" s="50"/>
      <c r="F119" s="41">
        <v>1</v>
      </c>
      <c r="G119" s="50"/>
      <c r="H119" s="41">
        <v>1</v>
      </c>
      <c r="I119" s="42"/>
      <c r="J119" s="39"/>
      <c r="K119" s="42"/>
      <c r="L119" s="42"/>
      <c r="M119" s="43">
        <f t="shared" si="15"/>
        <v>0</v>
      </c>
      <c r="N119" s="33"/>
    </row>
    <row r="120" ht="18.75" customHeight="1">
      <c r="A120" s="34" t="s">
        <v>236</v>
      </c>
      <c r="B120" s="35"/>
      <c r="C120" s="51" t="s">
        <v>237</v>
      </c>
      <c r="D120" s="38" t="s">
        <v>43</v>
      </c>
      <c r="E120" s="50"/>
      <c r="F120" s="41">
        <v>1</v>
      </c>
      <c r="G120" s="50"/>
      <c r="H120" s="41">
        <v>1</v>
      </c>
      <c r="I120" s="42"/>
      <c r="J120" s="39"/>
      <c r="K120" s="42"/>
      <c r="L120" s="42"/>
      <c r="M120" s="43">
        <f t="shared" si="15"/>
        <v>0</v>
      </c>
      <c r="N120" s="33"/>
    </row>
    <row r="121" ht="22.5" customHeight="1">
      <c r="A121" s="34" t="s">
        <v>238</v>
      </c>
      <c r="B121" s="35"/>
      <c r="C121" s="37" t="s">
        <v>239</v>
      </c>
      <c r="D121" s="29"/>
      <c r="E121" s="30"/>
      <c r="F121" s="31"/>
      <c r="G121" s="30"/>
      <c r="H121" s="31"/>
      <c r="I121" s="30"/>
      <c r="J121" s="30"/>
      <c r="K121" s="30"/>
      <c r="L121" s="30"/>
      <c r="M121" s="32"/>
      <c r="N121" s="33"/>
    </row>
    <row r="122" ht="18.75" customHeight="1">
      <c r="A122" s="34" t="s">
        <v>240</v>
      </c>
      <c r="B122" s="35"/>
      <c r="C122" s="37" t="s">
        <v>241</v>
      </c>
      <c r="D122" s="29"/>
      <c r="E122" s="30"/>
      <c r="F122" s="31"/>
      <c r="G122" s="30"/>
      <c r="H122" s="31"/>
      <c r="I122" s="30"/>
      <c r="J122" s="30"/>
      <c r="K122" s="30"/>
      <c r="L122" s="30"/>
      <c r="M122" s="32"/>
      <c r="N122" s="33"/>
    </row>
    <row r="123" ht="18.75" customHeight="1">
      <c r="A123" s="34" t="s">
        <v>242</v>
      </c>
      <c r="B123" s="35"/>
      <c r="C123" s="51" t="s">
        <v>243</v>
      </c>
      <c r="D123" s="38" t="s">
        <v>61</v>
      </c>
      <c r="E123" s="48"/>
      <c r="F123" s="49">
        <v>50</v>
      </c>
      <c r="G123" s="48"/>
      <c r="H123" s="41">
        <v>1</v>
      </c>
      <c r="I123" s="42"/>
      <c r="J123" s="39"/>
      <c r="K123" s="42"/>
      <c r="L123" s="42"/>
      <c r="M123" s="43">
        <f>IF(ISNUMBER($K123),IF(ISNUMBER($G123),ROUND($K123*$G123,2),ROUND($K123*$F123,2)),IF(ISNUMBER($G123),ROUND($I123*$G123,2),ROUND($I123*$F123,2)))</f>
        <v>0</v>
      </c>
      <c r="N123" s="33"/>
    </row>
    <row r="124" ht="18.75" customHeight="1">
      <c r="A124" s="34" t="s">
        <v>244</v>
      </c>
      <c r="B124" s="35"/>
      <c r="C124" s="37" t="s">
        <v>231</v>
      </c>
      <c r="D124" s="29"/>
      <c r="E124" s="30"/>
      <c r="F124" s="31"/>
      <c r="G124" s="30"/>
      <c r="H124" s="31"/>
      <c r="I124" s="30"/>
      <c r="J124" s="30"/>
      <c r="K124" s="30"/>
      <c r="L124" s="30"/>
      <c r="M124" s="32"/>
      <c r="N124" s="33"/>
    </row>
    <row r="125" ht="42" customHeight="1">
      <c r="A125" s="34" t="s">
        <v>245</v>
      </c>
      <c r="B125" s="35"/>
      <c r="C125" s="51" t="s">
        <v>246</v>
      </c>
      <c r="D125" s="38" t="s">
        <v>43</v>
      </c>
      <c r="E125" s="50"/>
      <c r="F125" s="41">
        <v>1</v>
      </c>
      <c r="G125" s="50"/>
      <c r="H125" s="41">
        <v>1</v>
      </c>
      <c r="I125" s="42"/>
      <c r="J125" s="39"/>
      <c r="K125" s="42"/>
      <c r="L125" s="42"/>
      <c r="M125" s="43">
        <f t="shared" ref="M125:M128" si="16">IF(ISNUMBER($K125),IF(ISNUMBER($G125),ROUND($K125*$G125,2),ROUND($K125*$F125,2)),IF(ISNUMBER($G125),ROUND($I125*$G125,2),ROUND($I125*$F125,2)))</f>
        <v>0</v>
      </c>
      <c r="N125" s="33"/>
    </row>
    <row r="126" ht="42" customHeight="1">
      <c r="A126" s="34" t="s">
        <v>247</v>
      </c>
      <c r="B126" s="35"/>
      <c r="C126" s="51" t="s">
        <v>248</v>
      </c>
      <c r="D126" s="38" t="s">
        <v>43</v>
      </c>
      <c r="E126" s="50"/>
      <c r="F126" s="41">
        <v>1</v>
      </c>
      <c r="G126" s="50"/>
      <c r="H126" s="41">
        <v>1</v>
      </c>
      <c r="I126" s="42"/>
      <c r="J126" s="39"/>
      <c r="K126" s="42"/>
      <c r="L126" s="42"/>
      <c r="M126" s="43">
        <f t="shared" si="16"/>
        <v>0</v>
      </c>
      <c r="N126" s="33"/>
    </row>
    <row r="127" ht="18.75" customHeight="1">
      <c r="A127" s="34" t="s">
        <v>249</v>
      </c>
      <c r="B127" s="35"/>
      <c r="C127" s="37" t="s">
        <v>250</v>
      </c>
      <c r="D127" s="38" t="s">
        <v>43</v>
      </c>
      <c r="E127" s="50"/>
      <c r="F127" s="41">
        <v>1</v>
      </c>
      <c r="G127" s="50"/>
      <c r="H127" s="41">
        <v>1</v>
      </c>
      <c r="I127" s="42"/>
      <c r="J127" s="39"/>
      <c r="K127" s="42"/>
      <c r="L127" s="42"/>
      <c r="M127" s="43">
        <f t="shared" si="16"/>
        <v>0</v>
      </c>
      <c r="N127" s="33"/>
    </row>
    <row r="128" ht="18.75" customHeight="1">
      <c r="A128" s="34" t="s">
        <v>251</v>
      </c>
      <c r="B128" s="35"/>
      <c r="C128" s="37" t="s">
        <v>252</v>
      </c>
      <c r="D128" s="38" t="s">
        <v>22</v>
      </c>
      <c r="E128" s="39"/>
      <c r="F128" s="40">
        <v>1</v>
      </c>
      <c r="G128" s="39"/>
      <c r="H128" s="41">
        <v>1</v>
      </c>
      <c r="I128" s="42"/>
      <c r="J128" s="39"/>
      <c r="K128" s="42"/>
      <c r="L128" s="42"/>
      <c r="M128" s="43">
        <f t="shared" si="16"/>
        <v>0</v>
      </c>
      <c r="N128" s="33"/>
    </row>
    <row r="129" hidden="1" ht="31.5" customHeight="1">
      <c r="A129" s="44" t="s">
        <v>253</v>
      </c>
      <c r="B129" s="45"/>
      <c r="C129" s="45"/>
      <c r="D129" s="45"/>
      <c r="E129" s="45"/>
      <c r="F129" s="45"/>
      <c r="G129" s="45"/>
      <c r="H129" s="45"/>
      <c r="I129" s="45"/>
      <c r="J129" s="2"/>
      <c r="K129" s="2"/>
      <c r="L129" s="2"/>
      <c r="M129" s="46">
        <f>SUM(M$114:M$116)+SUM(M$118:M$120)+M$123+SUM(M$125:M$128)</f>
        <v>0</v>
      </c>
      <c r="N129" s="47"/>
    </row>
    <row r="130" ht="26.25" customHeight="1">
      <c r="A130" s="34" t="s">
        <v>254</v>
      </c>
      <c r="B130" s="35"/>
      <c r="C130" s="36" t="s">
        <v>255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22.5" customHeight="1">
      <c r="A131" s="34" t="s">
        <v>256</v>
      </c>
      <c r="B131" s="35"/>
      <c r="C131" s="37" t="s">
        <v>257</v>
      </c>
      <c r="D131" s="29"/>
      <c r="E131" s="30"/>
      <c r="F131" s="31"/>
      <c r="G131" s="30"/>
      <c r="H131" s="31"/>
      <c r="I131" s="30"/>
      <c r="J131" s="30"/>
      <c r="K131" s="30"/>
      <c r="L131" s="30"/>
      <c r="M131" s="32"/>
      <c r="N131" s="33"/>
    </row>
    <row r="132" ht="29.25" customHeight="1">
      <c r="A132" s="34" t="s">
        <v>258</v>
      </c>
      <c r="B132" s="35"/>
      <c r="C132" s="37" t="s">
        <v>259</v>
      </c>
      <c r="D132" s="29"/>
      <c r="E132" s="30"/>
      <c r="F132" s="31"/>
      <c r="G132" s="30"/>
      <c r="H132" s="31"/>
      <c r="I132" s="30"/>
      <c r="J132" s="30"/>
      <c r="K132" s="30"/>
      <c r="L132" s="30"/>
      <c r="M132" s="32"/>
      <c r="N132" s="33"/>
    </row>
    <row r="133" ht="29.25" customHeight="1">
      <c r="A133" s="34" t="s">
        <v>260</v>
      </c>
      <c r="B133" s="35"/>
      <c r="C133" s="51" t="s">
        <v>261</v>
      </c>
      <c r="D133" s="38" t="s">
        <v>61</v>
      </c>
      <c r="E133" s="48"/>
      <c r="F133" s="49">
        <v>50</v>
      </c>
      <c r="G133" s="48"/>
      <c r="H133" s="41">
        <v>1</v>
      </c>
      <c r="I133" s="42"/>
      <c r="J133" s="39"/>
      <c r="K133" s="42"/>
      <c r="L133" s="42"/>
      <c r="M133" s="43">
        <f>IF(ISNUMBER($K133),IF(ISNUMBER($G133),ROUND($K133*$G133,2),ROUND($K133*$F133,2)),IF(ISNUMBER($G133),ROUND($I133*$G133,2),ROUND($I133*$F133,2)))</f>
        <v>0</v>
      </c>
      <c r="N133" s="33"/>
    </row>
    <row r="134" ht="29.25" customHeight="1">
      <c r="A134" s="34" t="s">
        <v>262</v>
      </c>
      <c r="B134" s="35"/>
      <c r="C134" s="37" t="s">
        <v>263</v>
      </c>
      <c r="D134" s="29"/>
      <c r="E134" s="30"/>
      <c r="F134" s="31"/>
      <c r="G134" s="30"/>
      <c r="H134" s="31"/>
      <c r="I134" s="30"/>
      <c r="J134" s="30"/>
      <c r="K134" s="30"/>
      <c r="L134" s="30"/>
      <c r="M134" s="32"/>
      <c r="N134" s="33"/>
    </row>
    <row r="135" ht="29.25" customHeight="1">
      <c r="A135" s="34" t="s">
        <v>264</v>
      </c>
      <c r="B135" s="35"/>
      <c r="C135" s="51" t="s">
        <v>265</v>
      </c>
      <c r="D135" s="38" t="s">
        <v>61</v>
      </c>
      <c r="E135" s="48"/>
      <c r="F135" s="49">
        <v>40</v>
      </c>
      <c r="G135" s="48"/>
      <c r="H135" s="41">
        <v>1</v>
      </c>
      <c r="I135" s="42"/>
      <c r="J135" s="39"/>
      <c r="K135" s="42"/>
      <c r="L135" s="42"/>
      <c r="M135" s="43">
        <f>IF(ISNUMBER($K135),IF(ISNUMBER($G135),ROUND($K135*$G135,2),ROUND($K135*$F135,2)),IF(ISNUMBER($G135),ROUND($I135*$G135,2),ROUND($I135*$F135,2)))</f>
        <v>0</v>
      </c>
      <c r="N135" s="33"/>
    </row>
    <row r="136" ht="22.5" customHeight="1">
      <c r="A136" s="34" t="s">
        <v>266</v>
      </c>
      <c r="B136" s="35"/>
      <c r="C136" s="37" t="s">
        <v>267</v>
      </c>
      <c r="D136" s="29"/>
      <c r="E136" s="30"/>
      <c r="F136" s="31"/>
      <c r="G136" s="30"/>
      <c r="H136" s="31"/>
      <c r="I136" s="30"/>
      <c r="J136" s="30"/>
      <c r="K136" s="30"/>
      <c r="L136" s="30"/>
      <c r="M136" s="32"/>
      <c r="N136" s="33"/>
    </row>
    <row r="137" ht="18.75" customHeight="1">
      <c r="A137" s="34" t="s">
        <v>268</v>
      </c>
      <c r="B137" s="35"/>
      <c r="C137" s="37" t="s">
        <v>269</v>
      </c>
      <c r="D137" s="29"/>
      <c r="E137" s="30"/>
      <c r="F137" s="31"/>
      <c r="G137" s="30"/>
      <c r="H137" s="31"/>
      <c r="I137" s="30"/>
      <c r="J137" s="30"/>
      <c r="K137" s="30"/>
      <c r="L137" s="30"/>
      <c r="M137" s="32"/>
      <c r="N137" s="33"/>
    </row>
    <row r="138" ht="18.75" customHeight="1">
      <c r="A138" s="34" t="s">
        <v>270</v>
      </c>
      <c r="B138" s="35"/>
      <c r="C138" s="51" t="s">
        <v>271</v>
      </c>
      <c r="D138" s="29"/>
      <c r="E138" s="30"/>
      <c r="F138" s="31"/>
      <c r="G138" s="30"/>
      <c r="H138" s="31"/>
      <c r="I138" s="30"/>
      <c r="J138" s="30"/>
      <c r="K138" s="30"/>
      <c r="L138" s="30"/>
      <c r="M138" s="32"/>
      <c r="N138" s="33"/>
    </row>
    <row r="139" ht="29.25" customHeight="1">
      <c r="A139" s="34" t="s">
        <v>272</v>
      </c>
      <c r="B139" s="35"/>
      <c r="C139" s="52" t="s">
        <v>273</v>
      </c>
      <c r="D139" s="29"/>
      <c r="E139" s="30"/>
      <c r="F139" s="31"/>
      <c r="G139" s="30"/>
      <c r="H139" s="31"/>
      <c r="I139" s="30"/>
      <c r="J139" s="30"/>
      <c r="K139" s="30"/>
      <c r="L139" s="30"/>
      <c r="M139" s="32"/>
      <c r="N139" s="33"/>
    </row>
    <row r="140" ht="29.25" customHeight="1">
      <c r="A140" s="34" t="s">
        <v>274</v>
      </c>
      <c r="B140" s="35"/>
      <c r="C140" s="53" t="s">
        <v>275</v>
      </c>
      <c r="D140" s="38" t="s">
        <v>43</v>
      </c>
      <c r="E140" s="50"/>
      <c r="F140" s="41">
        <v>4</v>
      </c>
      <c r="G140" s="50"/>
      <c r="H140" s="41">
        <v>1</v>
      </c>
      <c r="I140" s="42"/>
      <c r="J140" s="39"/>
      <c r="K140" s="42"/>
      <c r="L140" s="42"/>
      <c r="M140" s="43">
        <f>IF(ISNUMBER($K140),IF(ISNUMBER($G140),ROUND($K140*$G140,2),ROUND($K140*$F140,2)),IF(ISNUMBER($G140),ROUND($I140*$G140,2),ROUND($I140*$F140,2)))</f>
        <v>0</v>
      </c>
      <c r="N140" s="33"/>
    </row>
    <row r="141" ht="29.25" customHeight="1">
      <c r="A141" s="34" t="s">
        <v>276</v>
      </c>
      <c r="B141" s="35"/>
      <c r="C141" s="52" t="s">
        <v>277</v>
      </c>
      <c r="D141" s="29"/>
      <c r="E141" s="30"/>
      <c r="F141" s="31"/>
      <c r="G141" s="30"/>
      <c r="H141" s="31"/>
      <c r="I141" s="30"/>
      <c r="J141" s="30"/>
      <c r="K141" s="30"/>
      <c r="L141" s="30"/>
      <c r="M141" s="32"/>
      <c r="N141" s="33"/>
    </row>
    <row r="142" ht="29.25" customHeight="1">
      <c r="A142" s="34" t="s">
        <v>278</v>
      </c>
      <c r="B142" s="35"/>
      <c r="C142" s="53" t="s">
        <v>279</v>
      </c>
      <c r="D142" s="38" t="s">
        <v>43</v>
      </c>
      <c r="E142" s="50"/>
      <c r="F142" s="41">
        <v>1</v>
      </c>
      <c r="G142" s="50"/>
      <c r="H142" s="41">
        <v>1</v>
      </c>
      <c r="I142" s="42"/>
      <c r="J142" s="39"/>
      <c r="K142" s="42"/>
      <c r="L142" s="42"/>
      <c r="M142" s="43">
        <f>IF(ISNUMBER($K142),IF(ISNUMBER($G142),ROUND($K142*$G142,2),ROUND($K142*$F142,2)),IF(ISNUMBER($G142),ROUND($I142*$G142,2),ROUND($I142*$F142,2)))</f>
        <v>0</v>
      </c>
      <c r="N142" s="33"/>
    </row>
    <row r="143" ht="18.75" customHeight="1">
      <c r="A143" s="34" t="s">
        <v>280</v>
      </c>
      <c r="B143" s="35"/>
      <c r="C143" s="51" t="s">
        <v>281</v>
      </c>
      <c r="D143" s="29"/>
      <c r="E143" s="30"/>
      <c r="F143" s="31"/>
      <c r="G143" s="30"/>
      <c r="H143" s="31"/>
      <c r="I143" s="30"/>
      <c r="J143" s="30"/>
      <c r="K143" s="30"/>
      <c r="L143" s="30"/>
      <c r="M143" s="32"/>
      <c r="N143" s="33"/>
    </row>
    <row r="144" ht="29.25" customHeight="1">
      <c r="A144" s="34" t="s">
        <v>282</v>
      </c>
      <c r="B144" s="35"/>
      <c r="C144" s="52" t="s">
        <v>283</v>
      </c>
      <c r="D144" s="29"/>
      <c r="E144" s="30"/>
      <c r="F144" s="31"/>
      <c r="G144" s="30"/>
      <c r="H144" s="31"/>
      <c r="I144" s="30"/>
      <c r="J144" s="30"/>
      <c r="K144" s="30"/>
      <c r="L144" s="30"/>
      <c r="M144" s="32"/>
      <c r="N144" s="33"/>
    </row>
    <row r="145" ht="29.25" customHeight="1">
      <c r="A145" s="34" t="s">
        <v>284</v>
      </c>
      <c r="B145" s="35"/>
      <c r="C145" s="53" t="s">
        <v>285</v>
      </c>
      <c r="D145" s="38" t="s">
        <v>43</v>
      </c>
      <c r="E145" s="50"/>
      <c r="F145" s="41">
        <v>2</v>
      </c>
      <c r="G145" s="50"/>
      <c r="H145" s="41">
        <v>1</v>
      </c>
      <c r="I145" s="42"/>
      <c r="J145" s="39"/>
      <c r="K145" s="42"/>
      <c r="L145" s="42"/>
      <c r="M145" s="43">
        <f>IF(ISNUMBER($K145),IF(ISNUMBER($G145),ROUND($K145*$G145,2),ROUND($K145*$F145,2)),IF(ISNUMBER($G145),ROUND($I145*$G145,2),ROUND($I145*$F145,2)))</f>
        <v>0</v>
      </c>
      <c r="N145" s="33"/>
    </row>
    <row r="146" ht="22.5" customHeight="1">
      <c r="A146" s="34" t="s">
        <v>286</v>
      </c>
      <c r="B146" s="35"/>
      <c r="C146" s="37" t="s">
        <v>287</v>
      </c>
      <c r="D146" s="29"/>
      <c r="E146" s="30"/>
      <c r="F146" s="31"/>
      <c r="G146" s="30"/>
      <c r="H146" s="31"/>
      <c r="I146" s="30"/>
      <c r="J146" s="30"/>
      <c r="K146" s="30"/>
      <c r="L146" s="30"/>
      <c r="M146" s="32"/>
      <c r="N146" s="33"/>
    </row>
    <row r="147" ht="18.75" customHeight="1">
      <c r="A147" s="34" t="s">
        <v>288</v>
      </c>
      <c r="B147" s="35"/>
      <c r="C147" s="37" t="s">
        <v>289</v>
      </c>
      <c r="D147" s="29"/>
      <c r="E147" s="30"/>
      <c r="F147" s="31"/>
      <c r="G147" s="30"/>
      <c r="H147" s="31"/>
      <c r="I147" s="30"/>
      <c r="J147" s="30"/>
      <c r="K147" s="30"/>
      <c r="L147" s="30"/>
      <c r="M147" s="32"/>
      <c r="N147" s="33"/>
    </row>
    <row r="148" ht="18.75" customHeight="1">
      <c r="A148" s="34" t="s">
        <v>290</v>
      </c>
      <c r="B148" s="35"/>
      <c r="C148" s="51" t="s">
        <v>291</v>
      </c>
      <c r="D148" s="29"/>
      <c r="E148" s="30"/>
      <c r="F148" s="31"/>
      <c r="G148" s="30"/>
      <c r="H148" s="31"/>
      <c r="I148" s="30"/>
      <c r="J148" s="30"/>
      <c r="K148" s="30"/>
      <c r="L148" s="30"/>
      <c r="M148" s="32"/>
      <c r="N148" s="33"/>
    </row>
    <row r="149" ht="29.25" customHeight="1">
      <c r="A149" s="34" t="s">
        <v>292</v>
      </c>
      <c r="B149" s="35"/>
      <c r="C149" s="52" t="s">
        <v>293</v>
      </c>
      <c r="D149" s="38" t="s">
        <v>22</v>
      </c>
      <c r="E149" s="39"/>
      <c r="F149" s="40">
        <v>1</v>
      </c>
      <c r="G149" s="39"/>
      <c r="H149" s="41">
        <v>1</v>
      </c>
      <c r="I149" s="42"/>
      <c r="J149" s="39"/>
      <c r="K149" s="42"/>
      <c r="L149" s="42"/>
      <c r="M149" s="43">
        <f>IF(ISNUMBER($K149),IF(ISNUMBER($G149),ROUND($K149*$G149,2),ROUND($K149*$F149,2)),IF(ISNUMBER($G149),ROUND($I149*$G149,2),ROUND($I149*$F149,2)))</f>
        <v>0</v>
      </c>
      <c r="N149" s="33"/>
    </row>
    <row r="150" ht="18.75" customHeight="1">
      <c r="A150" s="34" t="s">
        <v>294</v>
      </c>
      <c r="B150" s="35"/>
      <c r="C150" s="51" t="s">
        <v>295</v>
      </c>
      <c r="D150" s="29"/>
      <c r="E150" s="30"/>
      <c r="F150" s="31"/>
      <c r="G150" s="30"/>
      <c r="H150" s="31"/>
      <c r="I150" s="30"/>
      <c r="J150" s="30"/>
      <c r="K150" s="30"/>
      <c r="L150" s="30"/>
      <c r="M150" s="32"/>
      <c r="N150" s="33"/>
    </row>
    <row r="151" ht="29.25" customHeight="1">
      <c r="A151" s="34" t="s">
        <v>296</v>
      </c>
      <c r="B151" s="35"/>
      <c r="C151" s="52" t="s">
        <v>297</v>
      </c>
      <c r="D151" s="38" t="s">
        <v>43</v>
      </c>
      <c r="E151" s="50"/>
      <c r="F151" s="41">
        <v>1</v>
      </c>
      <c r="G151" s="50"/>
      <c r="H151" s="41">
        <v>1</v>
      </c>
      <c r="I151" s="42"/>
      <c r="J151" s="39"/>
      <c r="K151" s="42"/>
      <c r="L151" s="42"/>
      <c r="M151" s="43">
        <f>IF(ISNUMBER($K151),IF(ISNUMBER($G151),ROUND($K151*$G151,2),ROUND($K151*$F151,2)),IF(ISNUMBER($G151),ROUND($I151*$G151,2),ROUND($I151*$F151,2)))</f>
        <v>0</v>
      </c>
      <c r="N151" s="33"/>
    </row>
    <row r="152" ht="18.75" customHeight="1">
      <c r="A152" s="34" t="s">
        <v>298</v>
      </c>
      <c r="B152" s="35"/>
      <c r="C152" s="51" t="s">
        <v>299</v>
      </c>
      <c r="D152" s="29"/>
      <c r="E152" s="30"/>
      <c r="F152" s="31"/>
      <c r="G152" s="30"/>
      <c r="H152" s="31"/>
      <c r="I152" s="30"/>
      <c r="J152" s="30"/>
      <c r="K152" s="30"/>
      <c r="L152" s="30"/>
      <c r="M152" s="32"/>
      <c r="N152" s="33"/>
    </row>
    <row r="153" ht="29.25" customHeight="1">
      <c r="A153" s="34" t="s">
        <v>300</v>
      </c>
      <c r="B153" s="35"/>
      <c r="C153" s="52" t="s">
        <v>301</v>
      </c>
      <c r="D153" s="38" t="s">
        <v>43</v>
      </c>
      <c r="E153" s="50"/>
      <c r="F153" s="41">
        <v>1</v>
      </c>
      <c r="G153" s="50"/>
      <c r="H153" s="41">
        <v>1</v>
      </c>
      <c r="I153" s="42"/>
      <c r="J153" s="39"/>
      <c r="K153" s="42"/>
      <c r="L153" s="42"/>
      <c r="M153" s="43">
        <f>IF(ISNUMBER($K153),IF(ISNUMBER($G153),ROUND($K153*$G153,2),ROUND($K153*$F153,2)),IF(ISNUMBER($G153),ROUND($I153*$G153,2),ROUND($I153*$F153,2)))</f>
        <v>0</v>
      </c>
      <c r="N153" s="33"/>
    </row>
    <row r="154" ht="18.75" customHeight="1">
      <c r="A154" s="34" t="s">
        <v>302</v>
      </c>
      <c r="B154" s="35"/>
      <c r="C154" s="51" t="s">
        <v>303</v>
      </c>
      <c r="D154" s="29"/>
      <c r="E154" s="30"/>
      <c r="F154" s="31"/>
      <c r="G154" s="30"/>
      <c r="H154" s="31"/>
      <c r="I154" s="30"/>
      <c r="J154" s="30"/>
      <c r="K154" s="30"/>
      <c r="L154" s="30"/>
      <c r="M154" s="32"/>
      <c r="N154" s="33"/>
    </row>
    <row r="155" ht="29.25" customHeight="1">
      <c r="A155" s="34" t="s">
        <v>304</v>
      </c>
      <c r="B155" s="35"/>
      <c r="C155" s="52" t="s">
        <v>305</v>
      </c>
      <c r="D155" s="38" t="s">
        <v>43</v>
      </c>
      <c r="E155" s="50"/>
      <c r="F155" s="41">
        <v>1</v>
      </c>
      <c r="G155" s="50"/>
      <c r="H155" s="41">
        <v>1</v>
      </c>
      <c r="I155" s="42"/>
      <c r="J155" s="39"/>
      <c r="K155" s="42"/>
      <c r="L155" s="42"/>
      <c r="M155" s="43">
        <f t="shared" ref="M155:M156" si="17">IF(ISNUMBER($K155),IF(ISNUMBER($G155),ROUND($K155*$G155,2),ROUND($K155*$F155,2)),IF(ISNUMBER($G155),ROUND($I155*$G155,2),ROUND($I155*$F155,2)))</f>
        <v>0</v>
      </c>
      <c r="N155" s="33"/>
    </row>
    <row r="156" ht="29.25" customHeight="1">
      <c r="A156" s="34" t="s">
        <v>306</v>
      </c>
      <c r="B156" s="35"/>
      <c r="C156" s="51" t="s">
        <v>307</v>
      </c>
      <c r="D156" s="38" t="s">
        <v>43</v>
      </c>
      <c r="E156" s="50"/>
      <c r="F156" s="41">
        <v>1</v>
      </c>
      <c r="G156" s="50"/>
      <c r="H156" s="41">
        <v>1</v>
      </c>
      <c r="I156" s="42"/>
      <c r="J156" s="39"/>
      <c r="K156" s="42"/>
      <c r="L156" s="42"/>
      <c r="M156" s="43">
        <f t="shared" si="17"/>
        <v>0</v>
      </c>
      <c r="N156" s="33"/>
    </row>
    <row r="157" ht="22.5" customHeight="1">
      <c r="A157" s="34" t="s">
        <v>308</v>
      </c>
      <c r="B157" s="35"/>
      <c r="C157" s="37" t="s">
        <v>309</v>
      </c>
      <c r="D157" s="29"/>
      <c r="E157" s="30"/>
      <c r="F157" s="31"/>
      <c r="G157" s="30"/>
      <c r="H157" s="31"/>
      <c r="I157" s="30"/>
      <c r="J157" s="30"/>
      <c r="K157" s="30"/>
      <c r="L157" s="30"/>
      <c r="M157" s="32"/>
      <c r="N157" s="33"/>
    </row>
    <row r="158" ht="18.75" customHeight="1">
      <c r="A158" s="34" t="s">
        <v>310</v>
      </c>
      <c r="B158" s="35"/>
      <c r="C158" s="37" t="s">
        <v>311</v>
      </c>
      <c r="D158" s="38" t="s">
        <v>22</v>
      </c>
      <c r="E158" s="39"/>
      <c r="F158" s="40">
        <v>1</v>
      </c>
      <c r="G158" s="39"/>
      <c r="H158" s="41">
        <v>1</v>
      </c>
      <c r="I158" s="42"/>
      <c r="J158" s="39"/>
      <c r="K158" s="42"/>
      <c r="L158" s="42"/>
      <c r="M158" s="43">
        <f t="shared" ref="M158:M159" si="18">IF(ISNUMBER($K158),IF(ISNUMBER($G158),ROUND($K158*$G158,2),ROUND($K158*$F158,2)),IF(ISNUMBER($G158),ROUND($I158*$G158,2),ROUND($I158*$F158,2)))</f>
        <v>0</v>
      </c>
      <c r="N158" s="33"/>
    </row>
    <row r="159" ht="29.25" customHeight="1">
      <c r="A159" s="34" t="s">
        <v>312</v>
      </c>
      <c r="B159" s="35"/>
      <c r="C159" s="37" t="s">
        <v>313</v>
      </c>
      <c r="D159" s="38" t="s">
        <v>22</v>
      </c>
      <c r="E159" s="39"/>
      <c r="F159" s="40">
        <v>1</v>
      </c>
      <c r="G159" s="39"/>
      <c r="H159" s="41">
        <v>1</v>
      </c>
      <c r="I159" s="42"/>
      <c r="J159" s="39"/>
      <c r="K159" s="42"/>
      <c r="L159" s="42"/>
      <c r="M159" s="43">
        <f t="shared" si="18"/>
        <v>0</v>
      </c>
      <c r="N159" s="33"/>
    </row>
    <row r="160" hidden="1" ht="31.5" customHeight="1">
      <c r="A160" s="44" t="s">
        <v>314</v>
      </c>
      <c r="B160" s="45"/>
      <c r="C160" s="45"/>
      <c r="D160" s="45"/>
      <c r="E160" s="45"/>
      <c r="F160" s="45"/>
      <c r="G160" s="45"/>
      <c r="H160" s="45"/>
      <c r="I160" s="45"/>
      <c r="J160" s="2"/>
      <c r="K160" s="2"/>
      <c r="L160" s="2"/>
      <c r="M160" s="46">
        <f>M$133+M$135+M$140+M$142+M$145+M$149+M$151+M$153+SUM(M$155:M$156)+SUM(M$158:M$159)</f>
        <v>0</v>
      </c>
      <c r="N160" s="47"/>
    </row>
    <row r="161" ht="26.25" customHeight="1">
      <c r="A161" s="34" t="s">
        <v>315</v>
      </c>
      <c r="B161" s="35"/>
      <c r="C161" s="36" t="s">
        <v>316</v>
      </c>
      <c r="D161" s="29"/>
      <c r="E161" s="30"/>
      <c r="F161" s="31"/>
      <c r="G161" s="30"/>
      <c r="H161" s="31"/>
      <c r="I161" s="30"/>
      <c r="J161" s="30"/>
      <c r="K161" s="30"/>
      <c r="L161" s="30"/>
      <c r="M161" s="32"/>
      <c r="N161" s="33"/>
    </row>
    <row r="162" ht="22.5" customHeight="1">
      <c r="A162" s="34" t="s">
        <v>317</v>
      </c>
      <c r="B162" s="35"/>
      <c r="C162" s="37" t="s">
        <v>318</v>
      </c>
      <c r="D162" s="29"/>
      <c r="E162" s="30"/>
      <c r="F162" s="31"/>
      <c r="G162" s="30"/>
      <c r="H162" s="31"/>
      <c r="I162" s="30"/>
      <c r="J162" s="30"/>
      <c r="K162" s="30"/>
      <c r="L162" s="30"/>
      <c r="M162" s="32"/>
      <c r="N162" s="33"/>
    </row>
    <row r="163" ht="18.75" customHeight="1">
      <c r="A163" s="34" t="s">
        <v>319</v>
      </c>
      <c r="B163" s="35"/>
      <c r="C163" s="37" t="s">
        <v>320</v>
      </c>
      <c r="D163" s="38" t="s">
        <v>43</v>
      </c>
      <c r="E163" s="50"/>
      <c r="F163" s="41">
        <v>1</v>
      </c>
      <c r="G163" s="50"/>
      <c r="H163" s="41">
        <v>1</v>
      </c>
      <c r="I163" s="42"/>
      <c r="J163" s="39"/>
      <c r="K163" s="42"/>
      <c r="L163" s="42"/>
      <c r="M163" s="43">
        <f>IF(ISNUMBER($K163),IF(ISNUMBER($G163),ROUND($K163*$G163,2),ROUND($K163*$F163,2)),IF(ISNUMBER($G163),ROUND($I163*$G163,2),ROUND($I163*$F163,2)))</f>
        <v>0</v>
      </c>
      <c r="N163" s="33"/>
    </row>
    <row r="164" ht="22.5" customHeight="1">
      <c r="A164" s="34" t="s">
        <v>321</v>
      </c>
      <c r="B164" s="35"/>
      <c r="C164" s="37" t="s">
        <v>322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18.75" customHeight="1">
      <c r="A165" s="34" t="s">
        <v>323</v>
      </c>
      <c r="B165" s="35"/>
      <c r="C165" s="37" t="s">
        <v>324</v>
      </c>
      <c r="D165" s="38" t="s">
        <v>43</v>
      </c>
      <c r="E165" s="50"/>
      <c r="F165" s="41">
        <v>2</v>
      </c>
      <c r="G165" s="50"/>
      <c r="H165" s="41">
        <v>1</v>
      </c>
      <c r="I165" s="42"/>
      <c r="J165" s="39"/>
      <c r="K165" s="42"/>
      <c r="L165" s="42"/>
      <c r="M165" s="43">
        <f>IF(ISNUMBER($K165),IF(ISNUMBER($G165),ROUND($K165*$G165,2),ROUND($K165*$F165,2)),IF(ISNUMBER($G165),ROUND($I165*$G165,2),ROUND($I165*$F165,2)))</f>
        <v>0</v>
      </c>
      <c r="N165" s="33"/>
    </row>
    <row r="166" ht="22.5" customHeight="1">
      <c r="A166" s="34" t="s">
        <v>325</v>
      </c>
      <c r="B166" s="35"/>
      <c r="C166" s="37" t="s">
        <v>326</v>
      </c>
      <c r="D166" s="29"/>
      <c r="E166" s="30"/>
      <c r="F166" s="31"/>
      <c r="G166" s="30"/>
      <c r="H166" s="31"/>
      <c r="I166" s="30"/>
      <c r="J166" s="30"/>
      <c r="K166" s="30"/>
      <c r="L166" s="30"/>
      <c r="M166" s="32"/>
      <c r="N166" s="33"/>
    </row>
    <row r="167" ht="18.75" customHeight="1">
      <c r="A167" s="34" t="s">
        <v>327</v>
      </c>
      <c r="B167" s="35"/>
      <c r="C167" s="37" t="s">
        <v>328</v>
      </c>
      <c r="D167" s="38" t="s">
        <v>43</v>
      </c>
      <c r="E167" s="50"/>
      <c r="F167" s="41">
        <v>1</v>
      </c>
      <c r="G167" s="50"/>
      <c r="H167" s="41">
        <v>1</v>
      </c>
      <c r="I167" s="42"/>
      <c r="J167" s="39"/>
      <c r="K167" s="42"/>
      <c r="L167" s="42"/>
      <c r="M167" s="43">
        <f>IF(ISNUMBER($K167),IF(ISNUMBER($G167),ROUND($K167*$G167,2),ROUND($K167*$F167,2)),IF(ISNUMBER($G167),ROUND($I167*$G167,2),ROUND($I167*$F167,2)))</f>
        <v>0</v>
      </c>
      <c r="N167" s="33"/>
    </row>
    <row r="168" ht="22.5" customHeight="1">
      <c r="A168" s="34" t="s">
        <v>329</v>
      </c>
      <c r="B168" s="35"/>
      <c r="C168" s="37" t="s">
        <v>330</v>
      </c>
      <c r="D168" s="29"/>
      <c r="E168" s="30"/>
      <c r="F168" s="31"/>
      <c r="G168" s="30"/>
      <c r="H168" s="31"/>
      <c r="I168" s="30"/>
      <c r="J168" s="30"/>
      <c r="K168" s="30"/>
      <c r="L168" s="30"/>
      <c r="M168" s="32"/>
      <c r="N168" s="33"/>
    </row>
    <row r="169" ht="18.75" customHeight="1">
      <c r="A169" s="34" t="s">
        <v>331</v>
      </c>
      <c r="B169" s="35"/>
      <c r="C169" s="37" t="s">
        <v>332</v>
      </c>
      <c r="D169" s="38" t="s">
        <v>43</v>
      </c>
      <c r="E169" s="50"/>
      <c r="F169" s="41">
        <v>1</v>
      </c>
      <c r="G169" s="50"/>
      <c r="H169" s="41">
        <v>1</v>
      </c>
      <c r="I169" s="42"/>
      <c r="J169" s="39"/>
      <c r="K169" s="42"/>
      <c r="L169" s="42"/>
      <c r="M169" s="43">
        <f>IF(ISNUMBER($K169),IF(ISNUMBER($G169),ROUND($K169*$G169,2),ROUND($K169*$F169,2)),IF(ISNUMBER($G169),ROUND($I169*$G169,2),ROUND($I169*$F169,2)))</f>
        <v>0</v>
      </c>
      <c r="N169" s="33"/>
    </row>
    <row r="170" hidden="1" ht="31.5" customHeight="1">
      <c r="A170" s="44" t="s">
        <v>333</v>
      </c>
      <c r="B170" s="45"/>
      <c r="C170" s="45"/>
      <c r="D170" s="45"/>
      <c r="E170" s="45"/>
      <c r="F170" s="45"/>
      <c r="G170" s="45"/>
      <c r="H170" s="45"/>
      <c r="I170" s="45"/>
      <c r="J170" s="2"/>
      <c r="K170" s="2"/>
      <c r="L170" s="2"/>
      <c r="M170" s="46">
        <f>M$163+M$165+M$167+M$169</f>
        <v>0</v>
      </c>
      <c r="N170" s="47"/>
    </row>
    <row r="171" ht="26.25" customHeight="1">
      <c r="A171" s="34" t="s">
        <v>334</v>
      </c>
      <c r="B171" s="35"/>
      <c r="C171" s="36" t="s">
        <v>335</v>
      </c>
      <c r="D171" s="29"/>
      <c r="E171" s="30"/>
      <c r="F171" s="31"/>
      <c r="G171" s="30"/>
      <c r="H171" s="31"/>
      <c r="I171" s="30"/>
      <c r="J171" s="30"/>
      <c r="K171" s="30"/>
      <c r="L171" s="30"/>
      <c r="M171" s="32"/>
      <c r="N171" s="33"/>
    </row>
    <row r="172" ht="22.5" customHeight="1">
      <c r="A172" s="34" t="s">
        <v>336</v>
      </c>
      <c r="B172" s="35"/>
      <c r="C172" s="37" t="s">
        <v>337</v>
      </c>
      <c r="D172" s="29"/>
      <c r="E172" s="30"/>
      <c r="F172" s="31"/>
      <c r="G172" s="30"/>
      <c r="H172" s="31"/>
      <c r="I172" s="30"/>
      <c r="J172" s="30"/>
      <c r="K172" s="30"/>
      <c r="L172" s="30"/>
      <c r="M172" s="32"/>
      <c r="N172" s="33"/>
    </row>
    <row r="173" ht="18.75" customHeight="1">
      <c r="A173" s="34" t="s">
        <v>338</v>
      </c>
      <c r="B173" s="35"/>
      <c r="C173" s="37" t="s">
        <v>339</v>
      </c>
      <c r="D173" s="29"/>
      <c r="E173" s="30"/>
      <c r="F173" s="31"/>
      <c r="G173" s="30"/>
      <c r="H173" s="31"/>
      <c r="I173" s="30"/>
      <c r="J173" s="30"/>
      <c r="K173" s="30"/>
      <c r="L173" s="30"/>
      <c r="M173" s="32"/>
      <c r="N173" s="33"/>
    </row>
    <row r="174" ht="18.75" customHeight="1">
      <c r="A174" s="34" t="s">
        <v>340</v>
      </c>
      <c r="B174" s="35"/>
      <c r="C174" s="51" t="s">
        <v>341</v>
      </c>
      <c r="D174" s="38" t="s">
        <v>61</v>
      </c>
      <c r="E174" s="48"/>
      <c r="F174" s="49">
        <v>17</v>
      </c>
      <c r="G174" s="48"/>
      <c r="H174" s="41">
        <v>1</v>
      </c>
      <c r="I174" s="42"/>
      <c r="J174" s="39"/>
      <c r="K174" s="42"/>
      <c r="L174" s="42"/>
      <c r="M174" s="43">
        <f>IF(ISNUMBER($K174),IF(ISNUMBER($G174),ROUND($K174*$G174,2),ROUND($K174*$F174,2)),IF(ISNUMBER($G174),ROUND($I174*$G174,2),ROUND($I174*$F174,2)))</f>
        <v>0</v>
      </c>
      <c r="N174" s="33"/>
    </row>
    <row r="175" ht="20.25" customHeight="1">
      <c r="A175" s="54" t="s">
        <v>342</v>
      </c>
      <c r="B175" s="55"/>
      <c r="C175" s="56" t="s">
        <v>343</v>
      </c>
      <c r="D175" s="57"/>
      <c r="E175" s="2"/>
      <c r="F175" s="57"/>
      <c r="G175" s="58"/>
      <c r="H175" s="57"/>
      <c r="I175" s="59"/>
      <c r="J175" s="2"/>
      <c r="K175" s="2"/>
      <c r="L175" s="2"/>
      <c r="M175" s="60"/>
      <c r="N175" s="61"/>
    </row>
    <row r="176" hidden="1" ht="31.5" customHeight="1">
      <c r="A176" s="44" t="s">
        <v>344</v>
      </c>
      <c r="B176" s="45"/>
      <c r="C176" s="45"/>
      <c r="D176" s="45"/>
      <c r="E176" s="45"/>
      <c r="F176" s="45"/>
      <c r="G176" s="45"/>
      <c r="H176" s="45"/>
      <c r="I176" s="45"/>
      <c r="J176" s="2"/>
      <c r="K176" s="2"/>
      <c r="L176" s="2"/>
      <c r="M176" s="46">
        <f>M$174</f>
        <v>0</v>
      </c>
      <c r="N176" s="47"/>
    </row>
    <row r="177" ht="26.25" customHeight="1">
      <c r="A177" s="34" t="s">
        <v>345</v>
      </c>
      <c r="B177" s="35"/>
      <c r="C177" s="36" t="s">
        <v>346</v>
      </c>
      <c r="D177" s="38"/>
      <c r="E177" s="62"/>
      <c r="F177" s="63">
        <v>0</v>
      </c>
      <c r="G177" s="62"/>
      <c r="H177" s="41">
        <v>1</v>
      </c>
      <c r="I177" s="42"/>
      <c r="J177" s="39"/>
      <c r="K177" s="42"/>
      <c r="L177" s="42"/>
      <c r="M177" s="43">
        <f t="shared" ref="M177:M179" si="19">IF(ISNUMBER($K177),IF(ISNUMBER($G177),ROUND($K177*$G177,2),ROUND($K177*$F177,2)),IF(ISNUMBER($G177),ROUND($I177*$G177,2),ROUND($I177*$F177,2)))</f>
        <v>0</v>
      </c>
      <c r="N177" s="33"/>
    </row>
    <row r="178" ht="22.5" customHeight="1">
      <c r="A178" s="34" t="s">
        <v>347</v>
      </c>
      <c r="B178" s="35"/>
      <c r="C178" s="37" t="s">
        <v>348</v>
      </c>
      <c r="D178" s="38" t="s">
        <v>73</v>
      </c>
      <c r="E178" s="48"/>
      <c r="F178" s="49">
        <v>74</v>
      </c>
      <c r="G178" s="48"/>
      <c r="H178" s="41">
        <v>1</v>
      </c>
      <c r="I178" s="42"/>
      <c r="J178" s="39"/>
      <c r="K178" s="42"/>
      <c r="L178" s="42"/>
      <c r="M178" s="43">
        <f t="shared" si="19"/>
        <v>0</v>
      </c>
      <c r="N178" s="33"/>
    </row>
    <row r="179" ht="22.5" customHeight="1">
      <c r="A179" s="34" t="s">
        <v>349</v>
      </c>
      <c r="B179" s="35"/>
      <c r="C179" s="37" t="s">
        <v>350</v>
      </c>
      <c r="D179" s="38" t="s">
        <v>73</v>
      </c>
      <c r="E179" s="48"/>
      <c r="F179" s="49">
        <v>70</v>
      </c>
      <c r="G179" s="48"/>
      <c r="H179" s="41">
        <v>1</v>
      </c>
      <c r="I179" s="42"/>
      <c r="J179" s="39"/>
      <c r="K179" s="42"/>
      <c r="L179" s="42"/>
      <c r="M179" s="43">
        <f t="shared" si="19"/>
        <v>0</v>
      </c>
      <c r="N179" s="33"/>
    </row>
    <row r="180" hidden="1" ht="31.5" customHeight="1">
      <c r="A180" s="44" t="s">
        <v>351</v>
      </c>
      <c r="B180" s="45"/>
      <c r="C180" s="45"/>
      <c r="D180" s="45"/>
      <c r="E180" s="45"/>
      <c r="F180" s="45"/>
      <c r="G180" s="45"/>
      <c r="H180" s="45"/>
      <c r="I180" s="45"/>
      <c r="J180" s="2"/>
      <c r="K180" s="2"/>
      <c r="L180" s="2"/>
      <c r="M180" s="46">
        <f>SUM(M$178:M$179)</f>
        <v>0</v>
      </c>
      <c r="N180" s="47"/>
    </row>
    <row r="181" ht="26.25" customHeight="1">
      <c r="A181" s="34" t="s">
        <v>352</v>
      </c>
      <c r="B181" s="35"/>
      <c r="C181" s="36" t="s">
        <v>353</v>
      </c>
      <c r="D181" s="29"/>
      <c r="E181" s="30"/>
      <c r="F181" s="31"/>
      <c r="G181" s="30"/>
      <c r="H181" s="31"/>
      <c r="I181" s="30"/>
      <c r="J181" s="30"/>
      <c r="K181" s="30"/>
      <c r="L181" s="30"/>
      <c r="M181" s="32"/>
      <c r="N181" s="33"/>
    </row>
    <row r="182" ht="22.5" customHeight="1">
      <c r="A182" s="34" t="s">
        <v>354</v>
      </c>
      <c r="B182" s="35"/>
      <c r="C182" s="37" t="s">
        <v>355</v>
      </c>
      <c r="D182" s="29"/>
      <c r="E182" s="30"/>
      <c r="F182" s="31"/>
      <c r="G182" s="30"/>
      <c r="H182" s="31"/>
      <c r="I182" s="30"/>
      <c r="J182" s="30"/>
      <c r="K182" s="30"/>
      <c r="L182" s="30"/>
      <c r="M182" s="32"/>
      <c r="N182" s="33"/>
    </row>
    <row r="183" ht="18.75" customHeight="1">
      <c r="A183" s="34" t="s">
        <v>356</v>
      </c>
      <c r="B183" s="35"/>
      <c r="C183" s="37" t="s">
        <v>357</v>
      </c>
      <c r="D183" s="38" t="s">
        <v>73</v>
      </c>
      <c r="E183" s="48"/>
      <c r="F183" s="49">
        <v>40</v>
      </c>
      <c r="G183" s="48"/>
      <c r="H183" s="41">
        <v>1</v>
      </c>
      <c r="I183" s="42"/>
      <c r="J183" s="39"/>
      <c r="K183" s="42"/>
      <c r="L183" s="42"/>
      <c r="M183" s="43">
        <f t="shared" ref="M183:M184" si="20">IF(ISNUMBER($K183),IF(ISNUMBER($G183),ROUND($K183*$G183,2),ROUND($K183*$F183,2)),IF(ISNUMBER($G183),ROUND($I183*$G183,2),ROUND($I183*$F183,2)))</f>
        <v>0</v>
      </c>
      <c r="N183" s="33"/>
    </row>
    <row r="184" ht="18.75" customHeight="1">
      <c r="A184" s="34" t="s">
        <v>358</v>
      </c>
      <c r="B184" s="35"/>
      <c r="C184" s="37" t="s">
        <v>359</v>
      </c>
      <c r="D184" s="38" t="s">
        <v>73</v>
      </c>
      <c r="E184" s="48"/>
      <c r="F184" s="49">
        <v>40</v>
      </c>
      <c r="G184" s="48"/>
      <c r="H184" s="41">
        <v>1</v>
      </c>
      <c r="I184" s="42"/>
      <c r="J184" s="39"/>
      <c r="K184" s="42"/>
      <c r="L184" s="42"/>
      <c r="M184" s="43">
        <f t="shared" si="20"/>
        <v>0</v>
      </c>
      <c r="N184" s="33"/>
    </row>
    <row r="185" ht="22.5" customHeight="1">
      <c r="A185" s="34" t="s">
        <v>360</v>
      </c>
      <c r="B185" s="35"/>
      <c r="C185" s="37" t="s">
        <v>361</v>
      </c>
      <c r="D185" s="29"/>
      <c r="E185" s="30"/>
      <c r="F185" s="31"/>
      <c r="G185" s="30"/>
      <c r="H185" s="31"/>
      <c r="I185" s="30"/>
      <c r="J185" s="30"/>
      <c r="K185" s="30"/>
      <c r="L185" s="30"/>
      <c r="M185" s="32"/>
      <c r="N185" s="33"/>
    </row>
    <row r="186" ht="18.75" customHeight="1">
      <c r="A186" s="34" t="s">
        <v>362</v>
      </c>
      <c r="B186" s="35"/>
      <c r="C186" s="37" t="s">
        <v>363</v>
      </c>
      <c r="D186" s="38" t="s">
        <v>73</v>
      </c>
      <c r="E186" s="48"/>
      <c r="F186" s="49">
        <v>12</v>
      </c>
      <c r="G186" s="48"/>
      <c r="H186" s="41">
        <v>1</v>
      </c>
      <c r="I186" s="42"/>
      <c r="J186" s="39"/>
      <c r="K186" s="42"/>
      <c r="L186" s="42"/>
      <c r="M186" s="43">
        <f t="shared" ref="M186:M188" si="21">IF(ISNUMBER($K186),IF(ISNUMBER($G186),ROUND($K186*$G186,2),ROUND($K186*$F186,2)),IF(ISNUMBER($G186),ROUND($I186*$G186,2),ROUND($I186*$F186,2)))</f>
        <v>0</v>
      </c>
      <c r="N186" s="33"/>
    </row>
    <row r="187" ht="18.75" customHeight="1">
      <c r="A187" s="34" t="s">
        <v>364</v>
      </c>
      <c r="B187" s="35"/>
      <c r="C187" s="37" t="s">
        <v>365</v>
      </c>
      <c r="D187" s="38" t="s">
        <v>73</v>
      </c>
      <c r="E187" s="48"/>
      <c r="F187" s="49">
        <v>12</v>
      </c>
      <c r="G187" s="48"/>
      <c r="H187" s="41">
        <v>1</v>
      </c>
      <c r="I187" s="42"/>
      <c r="J187" s="39"/>
      <c r="K187" s="42"/>
      <c r="L187" s="42"/>
      <c r="M187" s="43">
        <f t="shared" si="21"/>
        <v>0</v>
      </c>
      <c r="N187" s="33"/>
    </row>
    <row r="188" ht="18.75" customHeight="1">
      <c r="A188" s="34" t="s">
        <v>366</v>
      </c>
      <c r="B188" s="35"/>
      <c r="C188" s="37" t="s">
        <v>367</v>
      </c>
      <c r="D188" s="38" t="s">
        <v>61</v>
      </c>
      <c r="E188" s="48"/>
      <c r="F188" s="49">
        <v>17</v>
      </c>
      <c r="G188" s="48"/>
      <c r="H188" s="41">
        <v>1</v>
      </c>
      <c r="I188" s="42"/>
      <c r="J188" s="39"/>
      <c r="K188" s="42"/>
      <c r="L188" s="42"/>
      <c r="M188" s="43">
        <f t="shared" si="21"/>
        <v>0</v>
      </c>
      <c r="N188" s="33"/>
    </row>
    <row r="189" hidden="1" ht="31.5" customHeight="1">
      <c r="A189" s="44" t="s">
        <v>368</v>
      </c>
      <c r="B189" s="45"/>
      <c r="C189" s="45"/>
      <c r="D189" s="45"/>
      <c r="E189" s="45"/>
      <c r="F189" s="45"/>
      <c r="G189" s="45"/>
      <c r="H189" s="45"/>
      <c r="I189" s="45"/>
      <c r="J189" s="2"/>
      <c r="K189" s="2"/>
      <c r="L189" s="2"/>
      <c r="M189" s="46">
        <f>SUM(M$183:M$184)+SUM(M$186:M$188)</f>
        <v>0</v>
      </c>
      <c r="N189" s="47"/>
    </row>
    <row r="190" ht="26.25" customHeight="1">
      <c r="A190" s="34" t="s">
        <v>369</v>
      </c>
      <c r="B190" s="35"/>
      <c r="C190" s="36" t="s">
        <v>370</v>
      </c>
      <c r="D190" s="29"/>
      <c r="E190" s="30"/>
      <c r="F190" s="31"/>
      <c r="G190" s="30"/>
      <c r="H190" s="31"/>
      <c r="I190" s="30"/>
      <c r="J190" s="30"/>
      <c r="K190" s="30"/>
      <c r="L190" s="30"/>
      <c r="M190" s="32"/>
      <c r="N190" s="33"/>
    </row>
    <row r="191" ht="22.5" customHeight="1">
      <c r="A191" s="34" t="s">
        <v>371</v>
      </c>
      <c r="B191" s="35"/>
      <c r="C191" s="37" t="s">
        <v>372</v>
      </c>
      <c r="D191" s="29"/>
      <c r="E191" s="30"/>
      <c r="F191" s="31"/>
      <c r="G191" s="30"/>
      <c r="H191" s="31"/>
      <c r="I191" s="30"/>
      <c r="J191" s="30"/>
      <c r="K191" s="30"/>
      <c r="L191" s="30"/>
      <c r="M191" s="32"/>
      <c r="N191" s="33"/>
    </row>
    <row r="192" ht="18.75" customHeight="1">
      <c r="A192" s="34" t="s">
        <v>373</v>
      </c>
      <c r="B192" s="35"/>
      <c r="C192" s="37" t="s">
        <v>374</v>
      </c>
      <c r="D192" s="38" t="s">
        <v>43</v>
      </c>
      <c r="E192" s="50"/>
      <c r="F192" s="41">
        <v>1</v>
      </c>
      <c r="G192" s="50"/>
      <c r="H192" s="41">
        <v>1</v>
      </c>
      <c r="I192" s="42"/>
      <c r="J192" s="39"/>
      <c r="K192" s="42"/>
      <c r="L192" s="42"/>
      <c r="M192" s="43">
        <f>IF(ISNUMBER($K192),IF(ISNUMBER($G192),ROUND($K192*$G192,2),ROUND($K192*$F192,2)),IF(ISNUMBER($G192),ROUND($I192*$G192,2),ROUND($I192*$F192,2)))</f>
        <v>0</v>
      </c>
      <c r="N192" s="33"/>
    </row>
    <row r="193" ht="22.5" customHeight="1">
      <c r="A193" s="34" t="s">
        <v>375</v>
      </c>
      <c r="B193" s="35"/>
      <c r="C193" s="37" t="s">
        <v>376</v>
      </c>
      <c r="D193" s="29"/>
      <c r="E193" s="30"/>
      <c r="F193" s="31"/>
      <c r="G193" s="30"/>
      <c r="H193" s="31"/>
      <c r="I193" s="30"/>
      <c r="J193" s="30"/>
      <c r="K193" s="30"/>
      <c r="L193" s="30"/>
      <c r="M193" s="32"/>
      <c r="N193" s="33"/>
    </row>
    <row r="194" ht="18.75" customHeight="1">
      <c r="A194" s="34" t="s">
        <v>377</v>
      </c>
      <c r="B194" s="35"/>
      <c r="C194" s="37" t="s">
        <v>378</v>
      </c>
      <c r="D194" s="38" t="s">
        <v>43</v>
      </c>
      <c r="E194" s="50"/>
      <c r="F194" s="41">
        <v>1</v>
      </c>
      <c r="G194" s="50"/>
      <c r="H194" s="41">
        <v>1</v>
      </c>
      <c r="I194" s="42"/>
      <c r="J194" s="39"/>
      <c r="K194" s="42"/>
      <c r="L194" s="42"/>
      <c r="M194" s="43">
        <f>IF(ISNUMBER($K194),IF(ISNUMBER($G194),ROUND($K194*$G194,2),ROUND($K194*$F194,2)),IF(ISNUMBER($G194),ROUND($I194*$G194,2),ROUND($I194*$F194,2)))</f>
        <v>0</v>
      </c>
      <c r="N194" s="33"/>
    </row>
    <row r="195" ht="22.5" customHeight="1">
      <c r="A195" s="34" t="s">
        <v>379</v>
      </c>
      <c r="B195" s="35"/>
      <c r="C195" s="37" t="s">
        <v>380</v>
      </c>
      <c r="D195" s="29"/>
      <c r="E195" s="30"/>
      <c r="F195" s="31"/>
      <c r="G195" s="30"/>
      <c r="H195" s="31"/>
      <c r="I195" s="30"/>
      <c r="J195" s="30"/>
      <c r="K195" s="30"/>
      <c r="L195" s="30"/>
      <c r="M195" s="32"/>
      <c r="N195" s="33"/>
    </row>
    <row r="196" ht="18.75" customHeight="1">
      <c r="A196" s="34" t="s">
        <v>381</v>
      </c>
      <c r="B196" s="35"/>
      <c r="C196" s="37" t="s">
        <v>382</v>
      </c>
      <c r="D196" s="38" t="s">
        <v>43</v>
      </c>
      <c r="E196" s="50"/>
      <c r="F196" s="41">
        <v>1</v>
      </c>
      <c r="G196" s="50"/>
      <c r="H196" s="41">
        <v>1</v>
      </c>
      <c r="I196" s="42"/>
      <c r="J196" s="39"/>
      <c r="K196" s="42"/>
      <c r="L196" s="42"/>
      <c r="M196" s="43">
        <f>IF(ISNUMBER($K196),IF(ISNUMBER($G196),ROUND($K196*$G196,2),ROUND($K196*$F196,2)),IF(ISNUMBER($G196),ROUND($I196*$G196,2),ROUND($I196*$F196,2)))</f>
        <v>0</v>
      </c>
      <c r="N196" s="33"/>
    </row>
    <row r="197" hidden="1" ht="31.5" customHeight="1">
      <c r="A197" s="44" t="s">
        <v>383</v>
      </c>
      <c r="B197" s="45"/>
      <c r="C197" s="45"/>
      <c r="D197" s="45"/>
      <c r="E197" s="45"/>
      <c r="F197" s="45"/>
      <c r="G197" s="45"/>
      <c r="H197" s="45"/>
      <c r="I197" s="45"/>
      <c r="J197" s="2"/>
      <c r="K197" s="2"/>
      <c r="L197" s="2"/>
      <c r="M197" s="46">
        <f>M$192+M$194+M$196</f>
        <v>0</v>
      </c>
      <c r="N197" s="47"/>
    </row>
    <row r="198" ht="26.25" customHeight="1">
      <c r="A198" s="34" t="s">
        <v>384</v>
      </c>
      <c r="B198" s="35"/>
      <c r="C198" s="36" t="s">
        <v>385</v>
      </c>
      <c r="D198" s="29"/>
      <c r="E198" s="30"/>
      <c r="F198" s="31"/>
      <c r="G198" s="30"/>
      <c r="H198" s="31"/>
      <c r="I198" s="30"/>
      <c r="J198" s="30"/>
      <c r="K198" s="30"/>
      <c r="L198" s="30"/>
      <c r="M198" s="32"/>
      <c r="N198" s="33"/>
    </row>
    <row r="199" ht="22.5" customHeight="1">
      <c r="A199" s="34" t="s">
        <v>386</v>
      </c>
      <c r="B199" s="35"/>
      <c r="C199" s="37" t="s">
        <v>387</v>
      </c>
      <c r="D199" s="38"/>
      <c r="E199" s="62"/>
      <c r="F199" s="63">
        <v>0</v>
      </c>
      <c r="G199" s="62"/>
      <c r="H199" s="41">
        <v>1</v>
      </c>
      <c r="I199" s="42"/>
      <c r="J199" s="39"/>
      <c r="K199" s="42"/>
      <c r="L199" s="42"/>
      <c r="M199" s="43">
        <f t="shared" ref="M199:M200" si="22">IF(ISNUMBER($K199),IF(ISNUMBER($G199),ROUND($K199*$G199,2),ROUND($K199*$F199,2)),IF(ISNUMBER($G199),ROUND($I199*$G199,2),ROUND($I199*$F199,2)))</f>
        <v>0</v>
      </c>
      <c r="N199" s="33"/>
    </row>
    <row r="200" ht="18.75" customHeight="1">
      <c r="A200" s="34" t="s">
        <v>388</v>
      </c>
      <c r="B200" s="35"/>
      <c r="C200" s="37" t="s">
        <v>389</v>
      </c>
      <c r="D200" s="38" t="s">
        <v>73</v>
      </c>
      <c r="E200" s="48"/>
      <c r="F200" s="49">
        <v>105</v>
      </c>
      <c r="G200" s="48"/>
      <c r="H200" s="41">
        <v>1</v>
      </c>
      <c r="I200" s="42"/>
      <c r="J200" s="39"/>
      <c r="K200" s="42"/>
      <c r="L200" s="42"/>
      <c r="M200" s="43">
        <f t="shared" si="22"/>
        <v>0</v>
      </c>
      <c r="N200" s="33"/>
    </row>
    <row r="201" hidden="1" ht="31.5" customHeight="1">
      <c r="A201" s="44" t="s">
        <v>390</v>
      </c>
      <c r="B201" s="45"/>
      <c r="C201" s="45"/>
      <c r="D201" s="45"/>
      <c r="E201" s="45"/>
      <c r="F201" s="45"/>
      <c r="G201" s="45"/>
      <c r="H201" s="45"/>
      <c r="I201" s="45"/>
      <c r="J201" s="2"/>
      <c r="K201" s="2"/>
      <c r="L201" s="2"/>
      <c r="M201" s="46">
        <f>SUM(M$199:M$200)</f>
        <v>0</v>
      </c>
      <c r="N201" s="47"/>
    </row>
    <row r="202" ht="26.25" customHeight="1">
      <c r="A202" s="34" t="s">
        <v>391</v>
      </c>
      <c r="B202" s="35"/>
      <c r="C202" s="36" t="s">
        <v>392</v>
      </c>
      <c r="D202" s="29"/>
      <c r="E202" s="30"/>
      <c r="F202" s="31"/>
      <c r="G202" s="30"/>
      <c r="H202" s="31"/>
      <c r="I202" s="30"/>
      <c r="J202" s="30"/>
      <c r="K202" s="30"/>
      <c r="L202" s="30"/>
      <c r="M202" s="32"/>
      <c r="N202" s="33"/>
    </row>
    <row r="203" ht="22.5" customHeight="1">
      <c r="A203" s="34" t="s">
        <v>393</v>
      </c>
      <c r="B203" s="35"/>
      <c r="C203" s="37" t="s">
        <v>394</v>
      </c>
      <c r="D203" s="38" t="s">
        <v>73</v>
      </c>
      <c r="E203" s="48"/>
      <c r="F203" s="49">
        <v>10</v>
      </c>
      <c r="G203" s="48"/>
      <c r="H203" s="41">
        <v>1</v>
      </c>
      <c r="I203" s="42"/>
      <c r="J203" s="39"/>
      <c r="K203" s="42"/>
      <c r="L203" s="42"/>
      <c r="M203" s="43">
        <f>IF(ISNUMBER($K203),IF(ISNUMBER($G203),ROUND($K203*$G203,2),ROUND($K203*$F203,2)),IF(ISNUMBER($G203),ROUND($I203*$G203,2),ROUND($I203*$F203,2)))</f>
        <v>0</v>
      </c>
      <c r="N203" s="33"/>
    </row>
    <row r="204" ht="22.5" customHeight="1">
      <c r="A204" s="34" t="s">
        <v>395</v>
      </c>
      <c r="B204" s="35"/>
      <c r="C204" s="37" t="s">
        <v>396</v>
      </c>
      <c r="D204" s="29"/>
      <c r="E204" s="30"/>
      <c r="F204" s="31"/>
      <c r="G204" s="30"/>
      <c r="H204" s="31"/>
      <c r="I204" s="30"/>
      <c r="J204" s="30"/>
      <c r="K204" s="30"/>
      <c r="L204" s="30"/>
      <c r="M204" s="32"/>
      <c r="N204" s="33"/>
    </row>
    <row r="205" ht="18.75" customHeight="1">
      <c r="A205" s="34" t="s">
        <v>397</v>
      </c>
      <c r="B205" s="35"/>
      <c r="C205" s="37" t="s">
        <v>398</v>
      </c>
      <c r="D205" s="38" t="s">
        <v>43</v>
      </c>
      <c r="E205" s="50"/>
      <c r="F205" s="41">
        <v>1</v>
      </c>
      <c r="G205" s="50"/>
      <c r="H205" s="41">
        <v>1</v>
      </c>
      <c r="I205" s="42"/>
      <c r="J205" s="39"/>
      <c r="K205" s="42"/>
      <c r="L205" s="42"/>
      <c r="M205" s="43">
        <f>IF(ISNUMBER($K205),IF(ISNUMBER($G205),ROUND($K205*$G205,2),ROUND($K205*$F205,2)),IF(ISNUMBER($G205),ROUND($I205*$G205,2),ROUND($I205*$F205,2)))</f>
        <v>0</v>
      </c>
      <c r="N205" s="33"/>
    </row>
    <row r="206" ht="22.5" customHeight="1">
      <c r="A206" s="34" t="s">
        <v>399</v>
      </c>
      <c r="B206" s="35"/>
      <c r="C206" s="37" t="s">
        <v>400</v>
      </c>
      <c r="D206" s="29"/>
      <c r="E206" s="30"/>
      <c r="F206" s="31"/>
      <c r="G206" s="30"/>
      <c r="H206" s="31"/>
      <c r="I206" s="30"/>
      <c r="J206" s="30"/>
      <c r="K206" s="30"/>
      <c r="L206" s="30"/>
      <c r="M206" s="32"/>
      <c r="N206" s="33"/>
    </row>
    <row r="207" ht="18.75" customHeight="1">
      <c r="A207" s="34" t="s">
        <v>401</v>
      </c>
      <c r="B207" s="35"/>
      <c r="C207" s="37" t="s">
        <v>402</v>
      </c>
      <c r="D207" s="38" t="s">
        <v>43</v>
      </c>
      <c r="E207" s="50"/>
      <c r="F207" s="41">
        <v>2</v>
      </c>
      <c r="G207" s="50"/>
      <c r="H207" s="41">
        <v>1</v>
      </c>
      <c r="I207" s="42"/>
      <c r="J207" s="39"/>
      <c r="K207" s="42"/>
      <c r="L207" s="42"/>
      <c r="M207" s="43">
        <f t="shared" ref="M207:M208" si="23">IF(ISNUMBER($K207),IF(ISNUMBER($G207),ROUND($K207*$G207,2),ROUND($K207*$F207,2)),IF(ISNUMBER($G207),ROUND($I207*$G207,2),ROUND($I207*$F207,2)))</f>
        <v>0</v>
      </c>
      <c r="N207" s="33"/>
    </row>
    <row r="208" ht="18.75" customHeight="1">
      <c r="A208" s="34" t="s">
        <v>403</v>
      </c>
      <c r="B208" s="35"/>
      <c r="C208" s="37" t="s">
        <v>404</v>
      </c>
      <c r="D208" s="38" t="s">
        <v>43</v>
      </c>
      <c r="E208" s="50"/>
      <c r="F208" s="41">
        <v>2</v>
      </c>
      <c r="G208" s="50"/>
      <c r="H208" s="41">
        <v>1</v>
      </c>
      <c r="I208" s="42"/>
      <c r="J208" s="39"/>
      <c r="K208" s="42"/>
      <c r="L208" s="42"/>
      <c r="M208" s="43">
        <f t="shared" si="23"/>
        <v>0</v>
      </c>
      <c r="N208" s="33"/>
    </row>
    <row r="209" hidden="1" ht="31.5" customHeight="1">
      <c r="A209" s="44" t="s">
        <v>405</v>
      </c>
      <c r="B209" s="45"/>
      <c r="C209" s="45"/>
      <c r="D209" s="45"/>
      <c r="E209" s="45"/>
      <c r="F209" s="45"/>
      <c r="G209" s="45"/>
      <c r="H209" s="45"/>
      <c r="I209" s="45"/>
      <c r="J209" s="2"/>
      <c r="K209" s="2"/>
      <c r="L209" s="2"/>
      <c r="M209" s="46">
        <f>M$203+M$205+SUM(M$207:M$208)</f>
        <v>0</v>
      </c>
      <c r="N209" s="47"/>
    </row>
    <row r="210" ht="26.25" customHeight="1">
      <c r="A210" s="34" t="s">
        <v>406</v>
      </c>
      <c r="B210" s="35"/>
      <c r="C210" s="36" t="s">
        <v>361</v>
      </c>
      <c r="D210" s="29"/>
      <c r="E210" s="30"/>
      <c r="F210" s="31"/>
      <c r="G210" s="30"/>
      <c r="H210" s="31"/>
      <c r="I210" s="30"/>
      <c r="J210" s="30"/>
      <c r="K210" s="30"/>
      <c r="L210" s="30"/>
      <c r="M210" s="32"/>
      <c r="N210" s="33"/>
    </row>
    <row r="211" ht="22.5" customHeight="1">
      <c r="A211" s="34" t="s">
        <v>407</v>
      </c>
      <c r="B211" s="35"/>
      <c r="C211" s="37" t="s">
        <v>385</v>
      </c>
      <c r="D211" s="29"/>
      <c r="E211" s="30"/>
      <c r="F211" s="31"/>
      <c r="G211" s="30"/>
      <c r="H211" s="31"/>
      <c r="I211" s="30"/>
      <c r="J211" s="30"/>
      <c r="K211" s="30"/>
      <c r="L211" s="30"/>
      <c r="M211" s="32"/>
      <c r="N211" s="33"/>
    </row>
    <row r="212" ht="18.75" customHeight="1">
      <c r="A212" s="34" t="s">
        <v>408</v>
      </c>
      <c r="B212" s="35"/>
      <c r="C212" s="37" t="s">
        <v>409</v>
      </c>
      <c r="D212" s="38" t="s">
        <v>73</v>
      </c>
      <c r="E212" s="48"/>
      <c r="F212" s="49">
        <v>12</v>
      </c>
      <c r="G212" s="48"/>
      <c r="H212" s="41">
        <v>1</v>
      </c>
      <c r="I212" s="42"/>
      <c r="J212" s="39"/>
      <c r="K212" s="42"/>
      <c r="L212" s="42"/>
      <c r="M212" s="43">
        <f>IF(ISNUMBER($K212),IF(ISNUMBER($G212),ROUND($K212*$G212,2),ROUND($K212*$F212,2)),IF(ISNUMBER($G212),ROUND($I212*$G212,2),ROUND($I212*$F212,2)))</f>
        <v>0</v>
      </c>
      <c r="N212" s="33"/>
    </row>
    <row r="213" ht="22.5" customHeight="1">
      <c r="A213" s="34" t="s">
        <v>410</v>
      </c>
      <c r="B213" s="35"/>
      <c r="C213" s="37" t="s">
        <v>411</v>
      </c>
      <c r="D213" s="29"/>
      <c r="E213" s="30"/>
      <c r="F213" s="31"/>
      <c r="G213" s="30"/>
      <c r="H213" s="31"/>
      <c r="I213" s="30"/>
      <c r="J213" s="30"/>
      <c r="K213" s="30"/>
      <c r="L213" s="30"/>
      <c r="M213" s="32"/>
      <c r="N213" s="33"/>
    </row>
    <row r="214" ht="18.75" customHeight="1">
      <c r="A214" s="34" t="s">
        <v>412</v>
      </c>
      <c r="B214" s="35"/>
      <c r="C214" s="37" t="s">
        <v>413</v>
      </c>
      <c r="D214" s="29"/>
      <c r="E214" s="30"/>
      <c r="F214" s="31"/>
      <c r="G214" s="30"/>
      <c r="H214" s="31"/>
      <c r="I214" s="30"/>
      <c r="J214" s="30"/>
      <c r="K214" s="30"/>
      <c r="L214" s="30"/>
      <c r="M214" s="32"/>
      <c r="N214" s="33"/>
    </row>
    <row r="215" ht="18.75" customHeight="1">
      <c r="A215" s="34" t="s">
        <v>414</v>
      </c>
      <c r="B215" s="35"/>
      <c r="C215" s="51" t="s">
        <v>415</v>
      </c>
      <c r="D215" s="38" t="s">
        <v>73</v>
      </c>
      <c r="E215" s="48"/>
      <c r="F215" s="49">
        <v>40</v>
      </c>
      <c r="G215" s="48"/>
      <c r="H215" s="41">
        <v>1</v>
      </c>
      <c r="I215" s="42"/>
      <c r="J215" s="39"/>
      <c r="K215" s="42"/>
      <c r="L215" s="42"/>
      <c r="M215" s="43">
        <f>IF(ISNUMBER($K215),IF(ISNUMBER($G215),ROUND($K215*$G215,2),ROUND($K215*$F215,2)),IF(ISNUMBER($G215),ROUND($I215*$G215,2),ROUND($I215*$F215,2)))</f>
        <v>0</v>
      </c>
      <c r="N215" s="33"/>
    </row>
    <row r="216" ht="18.75" customHeight="1">
      <c r="A216" s="34" t="s">
        <v>416</v>
      </c>
      <c r="B216" s="35"/>
      <c r="C216" s="37" t="s">
        <v>417</v>
      </c>
      <c r="D216" s="29"/>
      <c r="E216" s="30"/>
      <c r="F216" s="31"/>
      <c r="G216" s="30"/>
      <c r="H216" s="31"/>
      <c r="I216" s="30"/>
      <c r="J216" s="30"/>
      <c r="K216" s="30"/>
      <c r="L216" s="30"/>
      <c r="M216" s="32"/>
      <c r="N216" s="33"/>
    </row>
    <row r="217" ht="18.75" customHeight="1">
      <c r="A217" s="34" t="s">
        <v>418</v>
      </c>
      <c r="B217" s="35"/>
      <c r="C217" s="51" t="s">
        <v>419</v>
      </c>
      <c r="D217" s="38" t="s">
        <v>61</v>
      </c>
      <c r="E217" s="48"/>
      <c r="F217" s="49">
        <v>2.5</v>
      </c>
      <c r="G217" s="48"/>
      <c r="H217" s="41">
        <v>1</v>
      </c>
      <c r="I217" s="42"/>
      <c r="J217" s="39"/>
      <c r="K217" s="42"/>
      <c r="L217" s="42"/>
      <c r="M217" s="43">
        <f t="shared" ref="M217:M218" si="24">IF(ISNUMBER($K217),IF(ISNUMBER($G217),ROUND($K217*$G217,2),ROUND($K217*$F217,2)),IF(ISNUMBER($G217),ROUND($I217*$G217,2),ROUND($I217*$F217,2)))</f>
        <v>0</v>
      </c>
      <c r="N217" s="33"/>
    </row>
    <row r="218" ht="18.75" customHeight="1">
      <c r="A218" s="34" t="s">
        <v>420</v>
      </c>
      <c r="B218" s="35"/>
      <c r="C218" s="51" t="s">
        <v>421</v>
      </c>
      <c r="D218" s="38" t="s">
        <v>61</v>
      </c>
      <c r="E218" s="48"/>
      <c r="F218" s="49">
        <v>19</v>
      </c>
      <c r="G218" s="48"/>
      <c r="H218" s="41">
        <v>1</v>
      </c>
      <c r="I218" s="42"/>
      <c r="J218" s="39"/>
      <c r="K218" s="42"/>
      <c r="L218" s="42"/>
      <c r="M218" s="43">
        <f t="shared" si="24"/>
        <v>0</v>
      </c>
      <c r="N218" s="33"/>
    </row>
    <row r="219" ht="22.5" customHeight="1">
      <c r="A219" s="34" t="s">
        <v>422</v>
      </c>
      <c r="B219" s="35"/>
      <c r="C219" s="37" t="s">
        <v>423</v>
      </c>
      <c r="D219" s="29"/>
      <c r="E219" s="30"/>
      <c r="F219" s="31"/>
      <c r="G219" s="30"/>
      <c r="H219" s="31"/>
      <c r="I219" s="30"/>
      <c r="J219" s="30"/>
      <c r="K219" s="30"/>
      <c r="L219" s="30"/>
      <c r="M219" s="32"/>
      <c r="N219" s="33"/>
    </row>
    <row r="220" ht="18.75" customHeight="1">
      <c r="A220" s="34" t="s">
        <v>424</v>
      </c>
      <c r="B220" s="35"/>
      <c r="C220" s="37" t="s">
        <v>425</v>
      </c>
      <c r="D220" s="38" t="s">
        <v>61</v>
      </c>
      <c r="E220" s="48"/>
      <c r="F220" s="49">
        <v>11</v>
      </c>
      <c r="G220" s="48"/>
      <c r="H220" s="41">
        <v>1</v>
      </c>
      <c r="I220" s="42"/>
      <c r="J220" s="39"/>
      <c r="K220" s="42"/>
      <c r="L220" s="42"/>
      <c r="M220" s="43">
        <f>IF(ISNUMBER($K220),IF(ISNUMBER($G220),ROUND($K220*$G220,2),ROUND($K220*$F220,2)),IF(ISNUMBER($G220),ROUND($I220*$G220,2),ROUND($I220*$F220,2)))</f>
        <v>0</v>
      </c>
      <c r="N220" s="33"/>
    </row>
    <row r="221" ht="33" customHeight="1">
      <c r="A221" s="54" t="s">
        <v>342</v>
      </c>
      <c r="B221" s="55"/>
      <c r="C221" s="56" t="s">
        <v>426</v>
      </c>
      <c r="D221" s="57"/>
      <c r="E221" s="2"/>
      <c r="F221" s="57"/>
      <c r="G221" s="58"/>
      <c r="H221" s="57"/>
      <c r="I221" s="59"/>
      <c r="J221" s="2"/>
      <c r="K221" s="2"/>
      <c r="L221" s="2"/>
      <c r="M221" s="60"/>
      <c r="N221" s="61"/>
    </row>
    <row r="222" ht="22.5" customHeight="1">
      <c r="A222" s="34" t="s">
        <v>427</v>
      </c>
      <c r="B222" s="35"/>
      <c r="C222" s="37" t="s">
        <v>428</v>
      </c>
      <c r="D222" s="29"/>
      <c r="E222" s="30"/>
      <c r="F222" s="31"/>
      <c r="G222" s="30"/>
      <c r="H222" s="31"/>
      <c r="I222" s="30"/>
      <c r="J222" s="30"/>
      <c r="K222" s="30"/>
      <c r="L222" s="30"/>
      <c r="M222" s="32"/>
      <c r="N222" s="33"/>
    </row>
    <row r="223" ht="18.75" customHeight="1">
      <c r="A223" s="34" t="s">
        <v>429</v>
      </c>
      <c r="B223" s="35"/>
      <c r="C223" s="37" t="s">
        <v>430</v>
      </c>
      <c r="D223" s="38" t="s">
        <v>73</v>
      </c>
      <c r="E223" s="48"/>
      <c r="F223" s="49">
        <v>26</v>
      </c>
      <c r="G223" s="48"/>
      <c r="H223" s="41">
        <v>1</v>
      </c>
      <c r="I223" s="42"/>
      <c r="J223" s="39"/>
      <c r="K223" s="42"/>
      <c r="L223" s="42"/>
      <c r="M223" s="43">
        <f>IF(ISNUMBER($K223),IF(ISNUMBER($G223),ROUND($K223*$G223,2),ROUND($K223*$F223,2)),IF(ISNUMBER($G223),ROUND($I223*$G223,2),ROUND($I223*$F223,2)))</f>
        <v>0</v>
      </c>
      <c r="N223" s="33"/>
    </row>
    <row r="224" ht="33" customHeight="1">
      <c r="A224" s="54" t="s">
        <v>342</v>
      </c>
      <c r="B224" s="55"/>
      <c r="C224" s="56" t="s">
        <v>431</v>
      </c>
      <c r="D224" s="57"/>
      <c r="E224" s="2"/>
      <c r="F224" s="57"/>
      <c r="G224" s="58"/>
      <c r="H224" s="57"/>
      <c r="I224" s="59"/>
      <c r="J224" s="2"/>
      <c r="K224" s="2"/>
      <c r="L224" s="2"/>
      <c r="M224" s="60"/>
      <c r="N224" s="61"/>
    </row>
    <row r="225" ht="18.75" customHeight="1">
      <c r="A225" s="34" t="s">
        <v>432</v>
      </c>
      <c r="B225" s="35"/>
      <c r="C225" s="37" t="s">
        <v>433</v>
      </c>
      <c r="D225" s="38" t="s">
        <v>73</v>
      </c>
      <c r="E225" s="48"/>
      <c r="F225" s="49">
        <v>10</v>
      </c>
      <c r="G225" s="48"/>
      <c r="H225" s="41">
        <v>1</v>
      </c>
      <c r="I225" s="42"/>
      <c r="J225" s="39"/>
      <c r="K225" s="42"/>
      <c r="L225" s="42"/>
      <c r="M225" s="43">
        <f>IF(ISNUMBER($K225),IF(ISNUMBER($G225),ROUND($K225*$G225,2),ROUND($K225*$F225,2)),IF(ISNUMBER($G225),ROUND($I225*$G225,2),ROUND($I225*$F225,2)))</f>
        <v>0</v>
      </c>
      <c r="N225" s="33"/>
    </row>
    <row r="226" ht="45.75" customHeight="1">
      <c r="A226" s="54" t="s">
        <v>342</v>
      </c>
      <c r="B226" s="55"/>
      <c r="C226" s="56" t="s">
        <v>434</v>
      </c>
      <c r="D226" s="57"/>
      <c r="E226" s="2"/>
      <c r="F226" s="57"/>
      <c r="G226" s="58"/>
      <c r="H226" s="57"/>
      <c r="I226" s="59"/>
      <c r="J226" s="2"/>
      <c r="K226" s="2"/>
      <c r="L226" s="2"/>
      <c r="M226" s="60"/>
      <c r="N226" s="61"/>
    </row>
    <row r="227" ht="22.5" customHeight="1">
      <c r="A227" s="34" t="s">
        <v>435</v>
      </c>
      <c r="B227" s="35"/>
      <c r="C227" s="37" t="s">
        <v>436</v>
      </c>
      <c r="D227" s="29"/>
      <c r="E227" s="30"/>
      <c r="F227" s="31"/>
      <c r="G227" s="30"/>
      <c r="H227" s="31"/>
      <c r="I227" s="30"/>
      <c r="J227" s="30"/>
      <c r="K227" s="30"/>
      <c r="L227" s="30"/>
      <c r="M227" s="32"/>
      <c r="N227" s="33"/>
    </row>
    <row r="228" ht="29.25" customHeight="1">
      <c r="A228" s="34" t="s">
        <v>437</v>
      </c>
      <c r="B228" s="35"/>
      <c r="C228" s="37" t="s">
        <v>438</v>
      </c>
      <c r="D228" s="38" t="s">
        <v>61</v>
      </c>
      <c r="E228" s="48"/>
      <c r="F228" s="49">
        <v>7.5</v>
      </c>
      <c r="G228" s="48"/>
      <c r="H228" s="41">
        <v>1</v>
      </c>
      <c r="I228" s="42"/>
      <c r="J228" s="39"/>
      <c r="K228" s="42"/>
      <c r="L228" s="42"/>
      <c r="M228" s="43">
        <f t="shared" ref="M228:M232" si="25">IF(ISNUMBER($K228),IF(ISNUMBER($G228),ROUND($K228*$G228,2),ROUND($K228*$F228,2)),IF(ISNUMBER($G228),ROUND($I228*$G228,2),ROUND($I228*$F228,2)))</f>
        <v>0</v>
      </c>
      <c r="N228" s="33"/>
    </row>
    <row r="229" ht="29.25" customHeight="1">
      <c r="A229" s="34" t="s">
        <v>439</v>
      </c>
      <c r="B229" s="35"/>
      <c r="C229" s="37" t="s">
        <v>440</v>
      </c>
      <c r="D229" s="38" t="s">
        <v>73</v>
      </c>
      <c r="E229" s="48"/>
      <c r="F229" s="49">
        <v>14</v>
      </c>
      <c r="G229" s="48"/>
      <c r="H229" s="41">
        <v>1</v>
      </c>
      <c r="I229" s="42"/>
      <c r="J229" s="39"/>
      <c r="K229" s="42"/>
      <c r="L229" s="42"/>
      <c r="M229" s="43">
        <f t="shared" si="25"/>
        <v>0</v>
      </c>
      <c r="N229" s="33"/>
    </row>
    <row r="230" ht="18.75" customHeight="1">
      <c r="A230" s="34" t="s">
        <v>441</v>
      </c>
      <c r="B230" s="35"/>
      <c r="C230" s="37" t="s">
        <v>442</v>
      </c>
      <c r="D230" s="38" t="s">
        <v>61</v>
      </c>
      <c r="E230" s="48"/>
      <c r="F230" s="49">
        <v>4</v>
      </c>
      <c r="G230" s="48"/>
      <c r="H230" s="41">
        <v>1</v>
      </c>
      <c r="I230" s="42"/>
      <c r="J230" s="39"/>
      <c r="K230" s="42"/>
      <c r="L230" s="42"/>
      <c r="M230" s="43">
        <f t="shared" si="25"/>
        <v>0</v>
      </c>
      <c r="N230" s="33"/>
    </row>
    <row r="231" ht="18.75" customHeight="1">
      <c r="A231" s="34" t="s">
        <v>443</v>
      </c>
      <c r="B231" s="35"/>
      <c r="C231" s="37" t="s">
        <v>444</v>
      </c>
      <c r="D231" s="38" t="s">
        <v>61</v>
      </c>
      <c r="E231" s="48"/>
      <c r="F231" s="49">
        <v>4</v>
      </c>
      <c r="G231" s="48"/>
      <c r="H231" s="41">
        <v>1</v>
      </c>
      <c r="I231" s="42"/>
      <c r="J231" s="39"/>
      <c r="K231" s="42"/>
      <c r="L231" s="42"/>
      <c r="M231" s="43">
        <f t="shared" si="25"/>
        <v>0</v>
      </c>
      <c r="N231" s="33"/>
    </row>
    <row r="232" ht="18.75" customHeight="1">
      <c r="A232" s="34" t="s">
        <v>445</v>
      </c>
      <c r="B232" s="35"/>
      <c r="C232" s="37" t="s">
        <v>446</v>
      </c>
      <c r="D232" s="38" t="s">
        <v>61</v>
      </c>
      <c r="E232" s="48"/>
      <c r="F232" s="49">
        <v>7</v>
      </c>
      <c r="G232" s="48"/>
      <c r="H232" s="41">
        <v>1</v>
      </c>
      <c r="I232" s="42"/>
      <c r="J232" s="39"/>
      <c r="K232" s="42"/>
      <c r="L232" s="42"/>
      <c r="M232" s="43">
        <f t="shared" si="25"/>
        <v>0</v>
      </c>
      <c r="N232" s="33"/>
    </row>
    <row r="233" ht="22.5" customHeight="1">
      <c r="A233" s="34" t="s">
        <v>447</v>
      </c>
      <c r="B233" s="35"/>
      <c r="C233" s="37" t="s">
        <v>448</v>
      </c>
      <c r="D233" s="29"/>
      <c r="E233" s="30"/>
      <c r="F233" s="31"/>
      <c r="G233" s="30"/>
      <c r="H233" s="31"/>
      <c r="I233" s="30"/>
      <c r="J233" s="30"/>
      <c r="K233" s="30"/>
      <c r="L233" s="30"/>
      <c r="M233" s="32"/>
      <c r="N233" s="33"/>
    </row>
    <row r="234" ht="29.25" customHeight="1">
      <c r="A234" s="34" t="s">
        <v>449</v>
      </c>
      <c r="B234" s="35"/>
      <c r="C234" s="37" t="s">
        <v>450</v>
      </c>
      <c r="D234" s="38" t="s">
        <v>73</v>
      </c>
      <c r="E234" s="48"/>
      <c r="F234" s="49">
        <v>40</v>
      </c>
      <c r="G234" s="48"/>
      <c r="H234" s="41">
        <v>1</v>
      </c>
      <c r="I234" s="42"/>
      <c r="J234" s="39"/>
      <c r="K234" s="42"/>
      <c r="L234" s="42"/>
      <c r="M234" s="43">
        <f>IF(ISNUMBER($K234),IF(ISNUMBER($G234),ROUND($K234*$G234,2),ROUND($K234*$F234,2)),IF(ISNUMBER($G234),ROUND($I234*$G234,2),ROUND($I234*$F234,2)))</f>
        <v>0</v>
      </c>
      <c r="N234" s="33"/>
    </row>
    <row r="235" hidden="1" ht="31.5" customHeight="1">
      <c r="A235" s="44" t="s">
        <v>451</v>
      </c>
      <c r="B235" s="45"/>
      <c r="C235" s="45"/>
      <c r="D235" s="45"/>
      <c r="E235" s="45"/>
      <c r="F235" s="45"/>
      <c r="G235" s="45"/>
      <c r="H235" s="45"/>
      <c r="I235" s="45"/>
      <c r="J235" s="2"/>
      <c r="K235" s="2"/>
      <c r="L235" s="2"/>
      <c r="M235" s="46">
        <f>M$212+M$215+SUM(M$217:M$218)+M$220+M$223+M$225+SUM(M$228:M$232)+M$234</f>
        <v>0</v>
      </c>
      <c r="N235" s="47"/>
    </row>
    <row r="236" ht="26.25" customHeight="1">
      <c r="A236" s="34" t="s">
        <v>452</v>
      </c>
      <c r="B236" s="35"/>
      <c r="C236" s="36" t="s">
        <v>453</v>
      </c>
      <c r="D236" s="29"/>
      <c r="E236" s="30"/>
      <c r="F236" s="31"/>
      <c r="G236" s="30"/>
      <c r="H236" s="31"/>
      <c r="I236" s="30"/>
      <c r="J236" s="30"/>
      <c r="K236" s="30"/>
      <c r="L236" s="30"/>
      <c r="M236" s="32"/>
      <c r="N236" s="33"/>
    </row>
    <row r="237" ht="22.5" customHeight="1">
      <c r="A237" s="34" t="s">
        <v>454</v>
      </c>
      <c r="B237" s="35"/>
      <c r="C237" s="37" t="s">
        <v>455</v>
      </c>
      <c r="D237" s="38" t="s">
        <v>22</v>
      </c>
      <c r="E237" s="39"/>
      <c r="F237" s="40">
        <v>1</v>
      </c>
      <c r="G237" s="39"/>
      <c r="H237" s="41">
        <v>1</v>
      </c>
      <c r="I237" s="42"/>
      <c r="J237" s="39"/>
      <c r="K237" s="42"/>
      <c r="L237" s="42"/>
      <c r="M237" s="43">
        <f>IF(ISNUMBER($K237),IF(ISNUMBER($G237),ROUND($K237*$G237,2),ROUND($K237*$F237,2)),IF(ISNUMBER($G237),ROUND($I237*$G237,2),ROUND($I237*$F237,2)))</f>
        <v>0</v>
      </c>
      <c r="N237" s="33"/>
    </row>
    <row r="238" hidden="1" ht="31.5" customHeight="1">
      <c r="A238" s="44" t="s">
        <v>456</v>
      </c>
      <c r="B238" s="45"/>
      <c r="C238" s="45"/>
      <c r="D238" s="45"/>
      <c r="E238" s="45"/>
      <c r="F238" s="45"/>
      <c r="G238" s="45"/>
      <c r="H238" s="45"/>
      <c r="I238" s="45"/>
      <c r="J238" s="2"/>
      <c r="K238" s="2"/>
      <c r="L238" s="2"/>
      <c r="M238" s="46">
        <f>M$237</f>
        <v>0</v>
      </c>
      <c r="N238" s="47"/>
    </row>
    <row r="239" ht="15" customHeight="1">
      <c r="A239" s="64" t="s">
        <v>457</v>
      </c>
      <c r="B239" s="65"/>
      <c r="C239" s="65"/>
      <c r="D239" s="65"/>
      <c r="E239" s="65"/>
      <c r="F239" s="65"/>
      <c r="G239" s="65"/>
      <c r="H239" s="65"/>
      <c r="I239" s="65"/>
      <c r="J239" s="2"/>
      <c r="K239" s="2"/>
      <c r="L239" s="2"/>
      <c r="M239" s="66">
        <f>SUM(M$11:M$13)+SUM(M$17:M$23)+SUM(M$26:M$27)+SUM(M$29:M$30)+M$35+M$37+M$39+SUM(M$41:M$43)+SUM(M$46:M$47)+M$49+SUM(M$51:M$52)+M$54+M$56+SUM(M$58:M$59)+M$61+SUM(M$63:M$64)+SUM(M$66:M$67)+M$71+SUM(M$73:M$75)+M$77+SUM(M$80:M$81)+SUM(M$84:M$86)+SUM(M$88:M$89)+M$94+M$96+M$98+M$100+M$103+M$105+M$109+SUM(M$114:M$116)+SUM(M$118:M$120)+M$123+SUM(M$125:M$128)+M$133+M$135+M$140+M$142+M$145+M$149+M$151+M$153+SUM(M$155:M$156)+SUM(M$158:M$159)+M$163+M$165+M$167+M$169+M$174+SUM(M$177:M$179)+SUM(M$183:M$184)+SUM(M$186:M$188)+M$192+M$194+M$196+SUM(M$199:M$200)+M$203+M$205+SUM(M$207:M$208)+M$212+M$215+SUM(M$217:M$218)+M$220+M$223+M$225+SUM(M$228:M$232)+M$234+M$237</f>
        <v>0</v>
      </c>
      <c r="N239" s="67"/>
    </row>
    <row r="240" ht="15" customHeight="1">
      <c r="A240" s="68" t="s">
        <v>458</v>
      </c>
      <c r="B240" s="69"/>
      <c r="C240" s="69"/>
      <c r="D240" s="69"/>
      <c r="E240" s="69"/>
      <c r="F240" s="69"/>
      <c r="G240" s="69"/>
      <c r="H240" s="69"/>
      <c r="I240" s="69"/>
      <c r="J240" s="2"/>
      <c r="K240" s="2"/>
      <c r="L240" s="2"/>
      <c r="M240" s="70">
        <f>(SUMIF($H$8:$H$238,1,$M$8:$M$238))*0.2</f>
        <v>0</v>
      </c>
      <c r="N240" s="67"/>
    </row>
    <row r="241" ht="15" customHeight="1">
      <c r="A241" s="71" t="s">
        <v>459</v>
      </c>
      <c r="B241" s="72"/>
      <c r="C241" s="72"/>
      <c r="D241" s="72"/>
      <c r="E241" s="72"/>
      <c r="F241" s="72"/>
      <c r="G241" s="72"/>
      <c r="H241" s="72"/>
      <c r="I241" s="72"/>
      <c r="J241" s="2"/>
      <c r="K241" s="2"/>
      <c r="L241" s="2"/>
      <c r="M241" s="73">
        <f>SUM(M$239:M$240)</f>
        <v>0</v>
      </c>
      <c r="N241" s="67"/>
    </row>
    <row r="244" ht="16.5" customHeight="1">
      <c r="A244" s="74" t="s">
        <v>460</v>
      </c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6"/>
      <c r="N244" s="77"/>
    </row>
    <row r="245" ht="18.75" customHeight="1">
      <c r="A245" s="78" t="s">
        <v>461</v>
      </c>
      <c r="B245" s="79"/>
      <c r="C245" s="80" t="s">
        <v>462</v>
      </c>
      <c r="D245" s="38" t="s">
        <v>34</v>
      </c>
      <c r="E245" s="48"/>
      <c r="F245" s="49">
        <v>13</v>
      </c>
      <c r="G245" s="48"/>
      <c r="H245" s="41">
        <v>1</v>
      </c>
      <c r="I245" s="42"/>
      <c r="J245" s="39"/>
      <c r="K245" s="42"/>
      <c r="L245" s="42"/>
      <c r="M245" s="43">
        <f t="shared" ref="M245:M251" si="26">IF(ISNUMBER($K245),IF(ISNUMBER($G245),ROUND($K245*$G245,2),ROUND($K245*$F245,2)),IF(ISNUMBER($G245),ROUND($I245*$G245,2),ROUND($I245*$F245,2)))</f>
        <v>0</v>
      </c>
      <c r="N245" s="33"/>
    </row>
    <row r="246" ht="18.75" customHeight="1">
      <c r="A246" s="78" t="s">
        <v>463</v>
      </c>
      <c r="B246" s="79"/>
      <c r="C246" s="80" t="s">
        <v>464</v>
      </c>
      <c r="D246" s="38" t="s">
        <v>34</v>
      </c>
      <c r="E246" s="48"/>
      <c r="F246" s="49">
        <v>13</v>
      </c>
      <c r="G246" s="48"/>
      <c r="H246" s="41">
        <v>1</v>
      </c>
      <c r="I246" s="42"/>
      <c r="J246" s="39"/>
      <c r="K246" s="42"/>
      <c r="L246" s="42"/>
      <c r="M246" s="43">
        <f t="shared" si="26"/>
        <v>0</v>
      </c>
      <c r="N246" s="33"/>
    </row>
    <row r="247" ht="18.75" customHeight="1">
      <c r="A247" s="78" t="s">
        <v>465</v>
      </c>
      <c r="B247" s="79"/>
      <c r="C247" s="80" t="s">
        <v>466</v>
      </c>
      <c r="D247" s="38" t="s">
        <v>34</v>
      </c>
      <c r="E247" s="48"/>
      <c r="F247" s="49">
        <v>1</v>
      </c>
      <c r="G247" s="48"/>
      <c r="H247" s="41">
        <v>1</v>
      </c>
      <c r="I247" s="42"/>
      <c r="J247" s="39"/>
      <c r="K247" s="42"/>
      <c r="L247" s="42"/>
      <c r="M247" s="43">
        <f t="shared" si="26"/>
        <v>0</v>
      </c>
      <c r="N247" s="33"/>
    </row>
    <row r="248" ht="26.25" customHeight="1">
      <c r="A248" s="78" t="s">
        <v>467</v>
      </c>
      <c r="B248" s="79"/>
      <c r="C248" s="80" t="s">
        <v>468</v>
      </c>
      <c r="D248" s="38" t="s">
        <v>61</v>
      </c>
      <c r="E248" s="48"/>
      <c r="F248" s="49">
        <v>1</v>
      </c>
      <c r="G248" s="48"/>
      <c r="H248" s="41">
        <v>1</v>
      </c>
      <c r="I248" s="42"/>
      <c r="J248" s="39"/>
      <c r="K248" s="42"/>
      <c r="L248" s="42"/>
      <c r="M248" s="43">
        <f t="shared" si="26"/>
        <v>0</v>
      </c>
      <c r="N248" s="33"/>
    </row>
    <row r="249" ht="26.25" customHeight="1">
      <c r="A249" s="78" t="s">
        <v>469</v>
      </c>
      <c r="B249" s="79"/>
      <c r="C249" s="80" t="s">
        <v>470</v>
      </c>
      <c r="D249" s="38" t="s">
        <v>61</v>
      </c>
      <c r="E249" s="48"/>
      <c r="F249" s="49">
        <v>1</v>
      </c>
      <c r="G249" s="48"/>
      <c r="H249" s="41">
        <v>1</v>
      </c>
      <c r="I249" s="42"/>
      <c r="J249" s="39"/>
      <c r="K249" s="42"/>
      <c r="L249" s="42"/>
      <c r="M249" s="43">
        <f t="shared" si="26"/>
        <v>0</v>
      </c>
      <c r="N249" s="33"/>
    </row>
    <row r="250" ht="26.25" customHeight="1">
      <c r="A250" s="78" t="s">
        <v>471</v>
      </c>
      <c r="B250" s="79"/>
      <c r="C250" s="80" t="s">
        <v>472</v>
      </c>
      <c r="D250" s="38" t="s">
        <v>22</v>
      </c>
      <c r="E250" s="39"/>
      <c r="F250" s="40">
        <v>1</v>
      </c>
      <c r="G250" s="39"/>
      <c r="H250" s="41">
        <v>1</v>
      </c>
      <c r="I250" s="42"/>
      <c r="J250" s="39"/>
      <c r="K250" s="42"/>
      <c r="L250" s="42"/>
      <c r="M250" s="43">
        <f t="shared" si="26"/>
        <v>0</v>
      </c>
      <c r="N250" s="33"/>
    </row>
    <row r="251" ht="26.25" customHeight="1">
      <c r="A251" s="78" t="s">
        <v>473</v>
      </c>
      <c r="B251" s="79"/>
      <c r="C251" s="80" t="s">
        <v>474</v>
      </c>
      <c r="D251" s="38" t="s">
        <v>149</v>
      </c>
      <c r="E251" s="39"/>
      <c r="F251" s="40">
        <v>1</v>
      </c>
      <c r="G251" s="39"/>
      <c r="H251" s="41">
        <v>1</v>
      </c>
      <c r="I251" s="42"/>
      <c r="J251" s="39"/>
      <c r="K251" s="42"/>
      <c r="L251" s="42"/>
      <c r="M251" s="43">
        <f t="shared" si="26"/>
        <v>0</v>
      </c>
      <c r="N251" s="33"/>
    </row>
    <row r="252" ht="26.25" customHeight="1">
      <c r="A252" s="81" t="s">
        <v>475</v>
      </c>
      <c r="B252" s="82"/>
      <c r="C252" s="82"/>
      <c r="D252" s="82"/>
      <c r="E252" s="82"/>
      <c r="F252" s="82"/>
      <c r="G252" s="82"/>
      <c r="H252" s="82"/>
      <c r="I252" s="82"/>
      <c r="J252" s="2"/>
      <c r="K252" s="2"/>
      <c r="L252" s="2"/>
      <c r="M252" s="83">
        <f t="shared" ref="M252:M253" si="27">SUM(M$245:M$251)</f>
        <v>0</v>
      </c>
      <c r="N252" s="84"/>
    </row>
    <row r="253" ht="27.75" customHeight="1">
      <c r="A253" s="85" t="s">
        <v>476</v>
      </c>
      <c r="B253" s="86"/>
      <c r="C253" s="86"/>
      <c r="D253" s="86"/>
      <c r="E253" s="86"/>
      <c r="F253" s="86"/>
      <c r="G253" s="86"/>
      <c r="H253" s="86"/>
      <c r="I253" s="86"/>
      <c r="J253" s="2"/>
      <c r="K253" s="2"/>
      <c r="L253" s="2"/>
      <c r="M253" s="87">
        <f t="shared" si="27"/>
        <v>0</v>
      </c>
      <c r="N253" s="88"/>
    </row>
    <row r="254" ht="26.25" customHeight="1">
      <c r="A254" s="89" t="s">
        <v>477</v>
      </c>
      <c r="B254" s="90"/>
      <c r="C254" s="90"/>
      <c r="D254" s="90"/>
      <c r="E254" s="90"/>
      <c r="F254" s="90"/>
      <c r="G254" s="90"/>
      <c r="H254" s="90"/>
      <c r="I254" s="90"/>
      <c r="J254" s="2"/>
      <c r="K254" s="2"/>
      <c r="L254" s="2"/>
      <c r="M254" s="91">
        <f>(SUMIF($H$245:$H$252,1,$M$245:$M$252))*0.2</f>
        <v>0</v>
      </c>
      <c r="N254" s="88"/>
    </row>
    <row r="255" ht="24.75" customHeight="1">
      <c r="A255" s="92" t="s">
        <v>478</v>
      </c>
      <c r="B255" s="93"/>
      <c r="C255" s="93"/>
      <c r="D255" s="93"/>
      <c r="E255" s="93"/>
      <c r="F255" s="93"/>
      <c r="G255" s="93"/>
      <c r="H255" s="93"/>
      <c r="I255" s="93"/>
      <c r="J255" s="2"/>
      <c r="K255" s="2"/>
      <c r="L255" s="2"/>
      <c r="M255" s="94">
        <f>SUM(M$253:M$254)</f>
        <v>0</v>
      </c>
      <c r="N255" s="88"/>
    </row>
  </sheetData>
  <sheetProtection sheet="1" objects="1" scenarios="1" spinCount="100000" saltValue="7Knr7RuggzDdQ0hg/oNC/bMb6Tiegbh4dWFDSQ50LZNZ5NpavGLYA4Ssp1ZkMzafmg0jY1pqT/DZvyA5QZxNhA==" hashValue="qasF3sczIDa7WDAg2cm0skt5P+sPxMFeQ83iTdPw8g2Pm8mFAhak+OrR/CIk50GAdEa1RioEryEmkqaypryenw==" algorithmName="SHA-512" password="CB83"/>
  <mergeCells count="28">
    <mergeCell ref="A31:I31"/>
    <mergeCell ref="A68:I68"/>
    <mergeCell ref="A1:M2"/>
    <mergeCell ref="A3:M4"/>
    <mergeCell ref="A5:M5"/>
    <mergeCell ref="A14:I14"/>
    <mergeCell ref="A160:I160"/>
    <mergeCell ref="A170:I170"/>
    <mergeCell ref="A176:I176"/>
    <mergeCell ref="A90:I90"/>
    <mergeCell ref="A106:I106"/>
    <mergeCell ref="A110:I110"/>
    <mergeCell ref="A129:I129"/>
    <mergeCell ref="A180:I180"/>
    <mergeCell ref="A189:I189"/>
    <mergeCell ref="A197:I197"/>
    <mergeCell ref="A201:I201"/>
    <mergeCell ref="A209:I209"/>
    <mergeCell ref="A235:I235"/>
    <mergeCell ref="A238:I238"/>
    <mergeCell ref="A239:I239"/>
    <mergeCell ref="A240:I240"/>
    <mergeCell ref="A241:I241"/>
    <mergeCell ref="A255:I255"/>
    <mergeCell ref="A254:I254"/>
    <mergeCell ref="A253:I253"/>
    <mergeCell ref="A252:I252"/>
    <mergeCell ref="A244:M24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55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82" sqref="M8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479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480</v>
      </c>
      <c r="B8" s="27"/>
      <c r="C8" s="28" t="s">
        <v>481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482</v>
      </c>
      <c r="B9" s="35"/>
      <c r="C9" s="36" t="s">
        <v>483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484</v>
      </c>
      <c r="B10" s="35"/>
      <c r="C10" s="36" t="s">
        <v>485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486</v>
      </c>
      <c r="B11" s="35"/>
      <c r="C11" s="37" t="s">
        <v>487</v>
      </c>
      <c r="D11" s="38"/>
      <c r="E11" s="62"/>
      <c r="F11" s="63">
        <v>0</v>
      </c>
      <c r="G11" s="62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488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489</v>
      </c>
      <c r="B13" s="35"/>
      <c r="C13" s="36" t="s">
        <v>490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491</v>
      </c>
      <c r="B14" s="35"/>
      <c r="C14" s="36" t="s">
        <v>492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493</v>
      </c>
      <c r="B15" s="35"/>
      <c r="C15" s="36" t="s">
        <v>494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495</v>
      </c>
      <c r="B16" s="35"/>
      <c r="C16" s="36" t="s">
        <v>496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497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498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499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500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501</v>
      </c>
      <c r="B22" s="35"/>
      <c r="C22" s="36" t="s">
        <v>502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503</v>
      </c>
      <c r="B23" s="35"/>
      <c r="C23" s="37" t="s">
        <v>504</v>
      </c>
      <c r="D23" s="38" t="s">
        <v>73</v>
      </c>
      <c r="E23" s="48"/>
      <c r="F23" s="49">
        <v>30</v>
      </c>
      <c r="G23" s="48"/>
      <c r="H23" s="41">
        <v>1</v>
      </c>
      <c r="I23" s="42"/>
      <c r="J23" s="39"/>
      <c r="K23" s="42"/>
      <c r="L23" s="42"/>
      <c r="M23" s="43">
        <f>IF(ISNUMBER($K23),IF(ISNUMBER($G23),ROUND($K23*$G23,2),ROUND($K23*$F23,2)),IF(ISNUMBER($G23),ROUND($I23*$G23,2),ROUND($I23*$F23,2)))</f>
        <v>0</v>
      </c>
      <c r="N23" s="33"/>
    </row>
    <row r="24" hidden="1" ht="31.5" customHeight="1">
      <c r="A24" s="44" t="s">
        <v>505</v>
      </c>
      <c r="B24" s="45"/>
      <c r="C24" s="45"/>
      <c r="D24" s="45"/>
      <c r="E24" s="45"/>
      <c r="F24" s="45"/>
      <c r="G24" s="45"/>
      <c r="H24" s="45"/>
      <c r="I24" s="45"/>
      <c r="J24" s="2"/>
      <c r="K24" s="2"/>
      <c r="L24" s="2"/>
      <c r="M24" s="46">
        <f>M$23</f>
        <v>0</v>
      </c>
      <c r="N24" s="47"/>
    </row>
    <row r="25" ht="26.25" customHeight="1">
      <c r="A25" s="34" t="s">
        <v>506</v>
      </c>
      <c r="B25" s="35"/>
      <c r="C25" s="36" t="s">
        <v>507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2.5" customHeight="1">
      <c r="A26" s="34" t="s">
        <v>508</v>
      </c>
      <c r="B26" s="35"/>
      <c r="C26" s="37" t="s">
        <v>509</v>
      </c>
      <c r="D26" s="38" t="s">
        <v>73</v>
      </c>
      <c r="E26" s="48"/>
      <c r="F26" s="49">
        <v>30</v>
      </c>
      <c r="G26" s="48"/>
      <c r="H26" s="41">
        <v>1</v>
      </c>
      <c r="I26" s="42"/>
      <c r="J26" s="39"/>
      <c r="K26" s="42"/>
      <c r="L26" s="42"/>
      <c r="M26" s="43">
        <f>IF(ISNUMBER($K26),IF(ISNUMBER($G26),ROUND($K26*$G26,2),ROUND($K26*$F26,2)),IF(ISNUMBER($G26),ROUND($I26*$G26,2),ROUND($I26*$F26,2)))</f>
        <v>0</v>
      </c>
      <c r="N26" s="33"/>
    </row>
    <row r="27" hidden="1" ht="31.5" customHeight="1">
      <c r="A27" s="44" t="s">
        <v>510</v>
      </c>
      <c r="B27" s="45"/>
      <c r="C27" s="45"/>
      <c r="D27" s="45"/>
      <c r="E27" s="45"/>
      <c r="F27" s="45"/>
      <c r="G27" s="45"/>
      <c r="H27" s="45"/>
      <c r="I27" s="45"/>
      <c r="J27" s="2"/>
      <c r="K27" s="2"/>
      <c r="L27" s="2"/>
      <c r="M27" s="46">
        <f>M$26</f>
        <v>0</v>
      </c>
      <c r="N27" s="47"/>
    </row>
    <row r="28" ht="26.25" customHeight="1">
      <c r="A28" s="34" t="s">
        <v>511</v>
      </c>
      <c r="B28" s="35"/>
      <c r="C28" s="36" t="s">
        <v>512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22.5" customHeight="1">
      <c r="A29" s="34" t="s">
        <v>513</v>
      </c>
      <c r="B29" s="35"/>
      <c r="C29" s="37" t="s">
        <v>514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18.75" customHeight="1">
      <c r="A30" s="34" t="s">
        <v>515</v>
      </c>
      <c r="B30" s="35"/>
      <c r="C30" s="37" t="s">
        <v>516</v>
      </c>
      <c r="D30" s="38" t="s">
        <v>73</v>
      </c>
      <c r="E30" s="48"/>
      <c r="F30" s="49">
        <v>4.5999999999999996</v>
      </c>
      <c r="G30" s="48"/>
      <c r="H30" s="41">
        <v>1</v>
      </c>
      <c r="I30" s="42"/>
      <c r="J30" s="39"/>
      <c r="K30" s="42"/>
      <c r="L30" s="42"/>
      <c r="M30" s="43">
        <f>IF(ISNUMBER($K30),IF(ISNUMBER($G30),ROUND($K30*$G30,2),ROUND($K30*$F30,2)),IF(ISNUMBER($G30),ROUND($I30*$G30,2),ROUND($I30*$F30,2)))</f>
        <v>0</v>
      </c>
      <c r="N30" s="33"/>
    </row>
    <row r="31" hidden="1" ht="31.5" customHeight="1">
      <c r="A31" s="44" t="s">
        <v>517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M$30</f>
        <v>0</v>
      </c>
      <c r="N31" s="47"/>
    </row>
    <row r="32" ht="26.25" customHeight="1">
      <c r="A32" s="34" t="s">
        <v>518</v>
      </c>
      <c r="B32" s="35"/>
      <c r="C32" s="36" t="s">
        <v>519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9.25" customHeight="1">
      <c r="A33" s="34" t="s">
        <v>520</v>
      </c>
      <c r="B33" s="35"/>
      <c r="C33" s="37" t="s">
        <v>521</v>
      </c>
      <c r="D33" s="38" t="s">
        <v>73</v>
      </c>
      <c r="E33" s="48"/>
      <c r="F33" s="49">
        <v>8.5</v>
      </c>
      <c r="G33" s="48"/>
      <c r="H33" s="41">
        <v>1</v>
      </c>
      <c r="I33" s="42"/>
      <c r="J33" s="39"/>
      <c r="K33" s="42"/>
      <c r="L33" s="42"/>
      <c r="M33" s="43">
        <f t="shared" ref="M33:M35" si="1">IF(ISNUMBER($K33),IF(ISNUMBER($G33),ROUND($K33*$G33,2),ROUND($K33*$F33,2)),IF(ISNUMBER($G33),ROUND($I33*$G33,2),ROUND($I33*$F33,2)))</f>
        <v>0</v>
      </c>
      <c r="N33" s="33"/>
    </row>
    <row r="34" ht="22.5" customHeight="1">
      <c r="A34" s="34" t="s">
        <v>522</v>
      </c>
      <c r="B34" s="35"/>
      <c r="C34" s="37" t="s">
        <v>523</v>
      </c>
      <c r="D34" s="38" t="s">
        <v>73</v>
      </c>
      <c r="E34" s="48"/>
      <c r="F34" s="49">
        <v>8.5</v>
      </c>
      <c r="G34" s="48"/>
      <c r="H34" s="41">
        <v>1</v>
      </c>
      <c r="I34" s="42"/>
      <c r="J34" s="39"/>
      <c r="K34" s="42"/>
      <c r="L34" s="42"/>
      <c r="M34" s="43">
        <f t="shared" si="1"/>
        <v>0</v>
      </c>
      <c r="N34" s="33"/>
    </row>
    <row r="35" ht="22.5" customHeight="1">
      <c r="A35" s="34" t="s">
        <v>524</v>
      </c>
      <c r="B35" s="35"/>
      <c r="C35" s="37" t="s">
        <v>525</v>
      </c>
      <c r="D35" s="38" t="s">
        <v>43</v>
      </c>
      <c r="E35" s="50"/>
      <c r="F35" s="41">
        <v>1</v>
      </c>
      <c r="G35" s="50"/>
      <c r="H35" s="41">
        <v>1</v>
      </c>
      <c r="I35" s="42"/>
      <c r="J35" s="39"/>
      <c r="K35" s="42"/>
      <c r="L35" s="42"/>
      <c r="M35" s="43">
        <f t="shared" si="1"/>
        <v>0</v>
      </c>
      <c r="N35" s="33"/>
    </row>
    <row r="36" hidden="1" ht="31.5" customHeight="1">
      <c r="A36" s="44" t="s">
        <v>526</v>
      </c>
      <c r="B36" s="45"/>
      <c r="C36" s="45"/>
      <c r="D36" s="45"/>
      <c r="E36" s="45"/>
      <c r="F36" s="45"/>
      <c r="G36" s="45"/>
      <c r="H36" s="45"/>
      <c r="I36" s="45"/>
      <c r="J36" s="2"/>
      <c r="K36" s="2"/>
      <c r="L36" s="2"/>
      <c r="M36" s="46">
        <f>SUM(M$33:M$35)</f>
        <v>0</v>
      </c>
      <c r="N36" s="47"/>
    </row>
    <row r="37" ht="26.25" customHeight="1">
      <c r="A37" s="34" t="s">
        <v>527</v>
      </c>
      <c r="B37" s="35"/>
      <c r="C37" s="36" t="s">
        <v>528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22.5" customHeight="1">
      <c r="A38" s="34" t="s">
        <v>529</v>
      </c>
      <c r="B38" s="35"/>
      <c r="C38" s="37" t="s">
        <v>530</v>
      </c>
      <c r="D38" s="38" t="s">
        <v>43</v>
      </c>
      <c r="E38" s="50"/>
      <c r="F38" s="41">
        <v>1</v>
      </c>
      <c r="G38" s="50"/>
      <c r="H38" s="41">
        <v>1</v>
      </c>
      <c r="I38" s="42"/>
      <c r="J38" s="39"/>
      <c r="K38" s="42"/>
      <c r="L38" s="42"/>
      <c r="M38" s="43">
        <f>IF(ISNUMBER($K38),IF(ISNUMBER($G38),ROUND($K38*$G38,2),ROUND($K38*$F38,2)),IF(ISNUMBER($G38),ROUND($I38*$G38,2),ROUND($I38*$F38,2)))</f>
        <v>0</v>
      </c>
      <c r="N38" s="33"/>
    </row>
    <row r="39" hidden="1" ht="31.5" customHeight="1">
      <c r="A39" s="44" t="s">
        <v>531</v>
      </c>
      <c r="B39" s="45"/>
      <c r="C39" s="45"/>
      <c r="D39" s="45"/>
      <c r="E39" s="45"/>
      <c r="F39" s="45"/>
      <c r="G39" s="45"/>
      <c r="H39" s="45"/>
      <c r="I39" s="45"/>
      <c r="J39" s="2"/>
      <c r="K39" s="2"/>
      <c r="L39" s="2"/>
      <c r="M39" s="46">
        <f>M$38</f>
        <v>0</v>
      </c>
      <c r="N39" s="47"/>
    </row>
    <row r="40" ht="26.25" customHeight="1">
      <c r="A40" s="34" t="s">
        <v>532</v>
      </c>
      <c r="B40" s="35"/>
      <c r="C40" s="36" t="s">
        <v>533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22.5" customHeight="1">
      <c r="A41" s="34" t="s">
        <v>534</v>
      </c>
      <c r="B41" s="35"/>
      <c r="C41" s="37" t="s">
        <v>535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536</v>
      </c>
      <c r="B42" s="35"/>
      <c r="C42" s="37" t="s">
        <v>537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538</v>
      </c>
      <c r="B43" s="35"/>
      <c r="C43" s="51" t="s">
        <v>539</v>
      </c>
      <c r="D43" s="38" t="s">
        <v>61</v>
      </c>
      <c r="E43" s="48"/>
      <c r="F43" s="49">
        <v>3</v>
      </c>
      <c r="G43" s="48"/>
      <c r="H43" s="41">
        <v>1</v>
      </c>
      <c r="I43" s="42"/>
      <c r="J43" s="39"/>
      <c r="K43" s="42"/>
      <c r="L43" s="42"/>
      <c r="M43" s="43">
        <f>IF(ISNUMBER($K43),IF(ISNUMBER($G43),ROUND($K43*$G43,2),ROUND($K43*$F43,2)),IF(ISNUMBER($G43),ROUND($I43*$G43,2),ROUND($I43*$F43,2)))</f>
        <v>0</v>
      </c>
      <c r="N43" s="33"/>
    </row>
    <row r="44" ht="20.25" customHeight="1">
      <c r="A44" s="54" t="s">
        <v>342</v>
      </c>
      <c r="B44" s="55"/>
      <c r="C44" s="56" t="s">
        <v>540</v>
      </c>
      <c r="D44" s="57"/>
      <c r="E44" s="2"/>
      <c r="F44" s="57"/>
      <c r="G44" s="58"/>
      <c r="H44" s="57"/>
      <c r="I44" s="59"/>
      <c r="J44" s="2"/>
      <c r="K44" s="2"/>
      <c r="L44" s="2"/>
      <c r="M44" s="60"/>
      <c r="N44" s="61"/>
    </row>
    <row r="45" ht="20.25" customHeight="1">
      <c r="A45" s="54"/>
      <c r="B45" s="55"/>
      <c r="C45" s="56" t="s">
        <v>541</v>
      </c>
      <c r="D45" s="57"/>
      <c r="E45" s="2"/>
      <c r="F45" s="57"/>
      <c r="G45" s="58"/>
      <c r="H45" s="57"/>
      <c r="I45" s="59"/>
      <c r="J45" s="2"/>
      <c r="K45" s="2"/>
      <c r="L45" s="2"/>
      <c r="M45" s="60"/>
      <c r="N45" s="61"/>
    </row>
    <row r="46" ht="20.25" customHeight="1">
      <c r="A46" s="54"/>
      <c r="B46" s="55"/>
      <c r="C46" s="56" t="s">
        <v>542</v>
      </c>
      <c r="D46" s="57"/>
      <c r="E46" s="2"/>
      <c r="F46" s="57"/>
      <c r="G46" s="58"/>
      <c r="H46" s="57"/>
      <c r="I46" s="59"/>
      <c r="J46" s="2"/>
      <c r="K46" s="2"/>
      <c r="L46" s="2"/>
      <c r="M46" s="60"/>
      <c r="N46" s="61"/>
    </row>
    <row r="47" ht="18.75" customHeight="1">
      <c r="A47" s="34" t="s">
        <v>543</v>
      </c>
      <c r="B47" s="35"/>
      <c r="C47" s="37" t="s">
        <v>544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545</v>
      </c>
      <c r="B48" s="35"/>
      <c r="C48" s="51" t="s">
        <v>546</v>
      </c>
      <c r="D48" s="38" t="s">
        <v>61</v>
      </c>
      <c r="E48" s="48"/>
      <c r="F48" s="49">
        <v>3</v>
      </c>
      <c r="G48" s="48"/>
      <c r="H48" s="41">
        <v>1</v>
      </c>
      <c r="I48" s="42"/>
      <c r="J48" s="39"/>
      <c r="K48" s="42"/>
      <c r="L48" s="42"/>
      <c r="M48" s="43">
        <f>IF(ISNUMBER($K48),IF(ISNUMBER($G48),ROUND($K48*$G48,2),ROUND($K48*$F48,2)),IF(ISNUMBER($G48),ROUND($I48*$G48,2),ROUND($I48*$F48,2)))</f>
        <v>0</v>
      </c>
      <c r="N48" s="33"/>
    </row>
    <row r="49" ht="20.25" customHeight="1">
      <c r="A49" s="54" t="s">
        <v>342</v>
      </c>
      <c r="B49" s="55"/>
      <c r="C49" s="56" t="s">
        <v>547</v>
      </c>
      <c r="D49" s="57"/>
      <c r="E49" s="2"/>
      <c r="F49" s="57"/>
      <c r="G49" s="58"/>
      <c r="H49" s="57"/>
      <c r="I49" s="59"/>
      <c r="J49" s="2"/>
      <c r="K49" s="2"/>
      <c r="L49" s="2"/>
      <c r="M49" s="60"/>
      <c r="N49" s="61"/>
    </row>
    <row r="50" ht="20.25" customHeight="1">
      <c r="A50" s="54"/>
      <c r="B50" s="55"/>
      <c r="C50" s="56" t="s">
        <v>542</v>
      </c>
      <c r="D50" s="57"/>
      <c r="E50" s="2"/>
      <c r="F50" s="57"/>
      <c r="G50" s="58"/>
      <c r="H50" s="57"/>
      <c r="I50" s="59"/>
      <c r="J50" s="2"/>
      <c r="K50" s="2"/>
      <c r="L50" s="2"/>
      <c r="M50" s="60"/>
      <c r="N50" s="61"/>
    </row>
    <row r="51" ht="22.5" customHeight="1">
      <c r="A51" s="34" t="s">
        <v>548</v>
      </c>
      <c r="B51" s="35"/>
      <c r="C51" s="37" t="s">
        <v>549</v>
      </c>
      <c r="D51" s="29"/>
      <c r="E51" s="30"/>
      <c r="F51" s="31"/>
      <c r="G51" s="30"/>
      <c r="H51" s="31"/>
      <c r="I51" s="30"/>
      <c r="J51" s="30"/>
      <c r="K51" s="30"/>
      <c r="L51" s="30"/>
      <c r="M51" s="32"/>
      <c r="N51" s="33"/>
    </row>
    <row r="52" ht="18.75" customHeight="1">
      <c r="A52" s="34" t="s">
        <v>550</v>
      </c>
      <c r="B52" s="35"/>
      <c r="C52" s="37" t="s">
        <v>551</v>
      </c>
      <c r="D52" s="38" t="s">
        <v>61</v>
      </c>
      <c r="E52" s="48"/>
      <c r="F52" s="49">
        <v>5</v>
      </c>
      <c r="G52" s="48"/>
      <c r="H52" s="41">
        <v>1</v>
      </c>
      <c r="I52" s="42"/>
      <c r="J52" s="39"/>
      <c r="K52" s="42"/>
      <c r="L52" s="42"/>
      <c r="M52" s="43">
        <f>IF(ISNUMBER($K52),IF(ISNUMBER($G52),ROUND($K52*$G52,2),ROUND($K52*$F52,2)),IF(ISNUMBER($G52),ROUND($I52*$G52,2),ROUND($I52*$F52,2)))</f>
        <v>0</v>
      </c>
      <c r="N52" s="33"/>
    </row>
    <row r="53" ht="20.25" customHeight="1">
      <c r="A53" s="54" t="s">
        <v>342</v>
      </c>
      <c r="B53" s="55"/>
      <c r="C53" s="56" t="s">
        <v>552</v>
      </c>
      <c r="D53" s="57"/>
      <c r="E53" s="2"/>
      <c r="F53" s="57"/>
      <c r="G53" s="58"/>
      <c r="H53" s="57"/>
      <c r="I53" s="59"/>
      <c r="J53" s="2"/>
      <c r="K53" s="2"/>
      <c r="L53" s="2"/>
      <c r="M53" s="60"/>
      <c r="N53" s="61"/>
    </row>
    <row r="54" ht="20.25" customHeight="1">
      <c r="A54" s="54"/>
      <c r="B54" s="55"/>
      <c r="C54" s="56" t="s">
        <v>553</v>
      </c>
      <c r="D54" s="57"/>
      <c r="E54" s="2"/>
      <c r="F54" s="57"/>
      <c r="G54" s="58"/>
      <c r="H54" s="57"/>
      <c r="I54" s="59"/>
      <c r="J54" s="2"/>
      <c r="K54" s="2"/>
      <c r="L54" s="2"/>
      <c r="M54" s="60"/>
      <c r="N54" s="61"/>
    </row>
    <row r="55" ht="22.5" customHeight="1">
      <c r="A55" s="34" t="s">
        <v>554</v>
      </c>
      <c r="B55" s="35"/>
      <c r="C55" s="37" t="s">
        <v>555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29.25" customHeight="1">
      <c r="A56" s="34" t="s">
        <v>556</v>
      </c>
      <c r="B56" s="35"/>
      <c r="C56" s="37" t="s">
        <v>557</v>
      </c>
      <c r="D56" s="38" t="s">
        <v>43</v>
      </c>
      <c r="E56" s="50"/>
      <c r="F56" s="41">
        <v>1</v>
      </c>
      <c r="G56" s="50"/>
      <c r="H56" s="41">
        <v>1</v>
      </c>
      <c r="I56" s="42"/>
      <c r="J56" s="39"/>
      <c r="K56" s="42"/>
      <c r="L56" s="42"/>
      <c r="M56" s="43">
        <f t="shared" ref="M56:M59" si="2"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558</v>
      </c>
      <c r="B57" s="35"/>
      <c r="C57" s="37" t="s">
        <v>559</v>
      </c>
      <c r="D57" s="38" t="s">
        <v>43</v>
      </c>
      <c r="E57" s="50"/>
      <c r="F57" s="41">
        <v>1</v>
      </c>
      <c r="G57" s="50"/>
      <c r="H57" s="41">
        <v>1</v>
      </c>
      <c r="I57" s="42"/>
      <c r="J57" s="39"/>
      <c r="K57" s="42"/>
      <c r="L57" s="42"/>
      <c r="M57" s="43">
        <f t="shared" si="2"/>
        <v>0</v>
      </c>
      <c r="N57" s="33"/>
    </row>
    <row r="58" ht="18.75" customHeight="1">
      <c r="A58" s="34" t="s">
        <v>560</v>
      </c>
      <c r="B58" s="35"/>
      <c r="C58" s="37" t="s">
        <v>561</v>
      </c>
      <c r="D58" s="38" t="s">
        <v>43</v>
      </c>
      <c r="E58" s="50"/>
      <c r="F58" s="41">
        <v>1</v>
      </c>
      <c r="G58" s="50"/>
      <c r="H58" s="41">
        <v>1</v>
      </c>
      <c r="I58" s="42"/>
      <c r="J58" s="39"/>
      <c r="K58" s="42"/>
      <c r="L58" s="42"/>
      <c r="M58" s="43">
        <f t="shared" si="2"/>
        <v>0</v>
      </c>
      <c r="N58" s="33"/>
    </row>
    <row r="59" ht="18.75" customHeight="1">
      <c r="A59" s="34" t="s">
        <v>562</v>
      </c>
      <c r="B59" s="35"/>
      <c r="C59" s="37" t="s">
        <v>563</v>
      </c>
      <c r="D59" s="38" t="s">
        <v>43</v>
      </c>
      <c r="E59" s="50"/>
      <c r="F59" s="41">
        <v>1</v>
      </c>
      <c r="G59" s="50"/>
      <c r="H59" s="41">
        <v>1</v>
      </c>
      <c r="I59" s="42"/>
      <c r="J59" s="39"/>
      <c r="K59" s="42"/>
      <c r="L59" s="42"/>
      <c r="M59" s="43">
        <f t="shared" si="2"/>
        <v>0</v>
      </c>
      <c r="N59" s="33"/>
    </row>
    <row r="60" ht="22.5" customHeight="1">
      <c r="A60" s="34" t="s">
        <v>564</v>
      </c>
      <c r="B60" s="35"/>
      <c r="C60" s="37" t="s">
        <v>565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566</v>
      </c>
      <c r="B61" s="35"/>
      <c r="C61" s="37" t="s">
        <v>567</v>
      </c>
      <c r="D61" s="38" t="s">
        <v>22</v>
      </c>
      <c r="E61" s="39"/>
      <c r="F61" s="40">
        <v>1</v>
      </c>
      <c r="G61" s="39"/>
      <c r="H61" s="41">
        <v>1</v>
      </c>
      <c r="I61" s="42"/>
      <c r="J61" s="39"/>
      <c r="K61" s="42"/>
      <c r="L61" s="42"/>
      <c r="M61" s="43">
        <f t="shared" ref="M61:M63" si="3"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568</v>
      </c>
      <c r="B62" s="35"/>
      <c r="C62" s="37" t="s">
        <v>569</v>
      </c>
      <c r="D62" s="38" t="s">
        <v>22</v>
      </c>
      <c r="E62" s="39"/>
      <c r="F62" s="40">
        <v>1</v>
      </c>
      <c r="G62" s="39"/>
      <c r="H62" s="41">
        <v>1</v>
      </c>
      <c r="I62" s="42"/>
      <c r="J62" s="39"/>
      <c r="K62" s="42"/>
      <c r="L62" s="42"/>
      <c r="M62" s="43">
        <f t="shared" si="3"/>
        <v>0</v>
      </c>
      <c r="N62" s="33"/>
    </row>
    <row r="63" ht="18.75" customHeight="1">
      <c r="A63" s="34" t="s">
        <v>570</v>
      </c>
      <c r="B63" s="35"/>
      <c r="C63" s="37" t="s">
        <v>571</v>
      </c>
      <c r="D63" s="38" t="s">
        <v>22</v>
      </c>
      <c r="E63" s="39"/>
      <c r="F63" s="40">
        <v>1</v>
      </c>
      <c r="G63" s="39"/>
      <c r="H63" s="41">
        <v>1</v>
      </c>
      <c r="I63" s="42"/>
      <c r="J63" s="39"/>
      <c r="K63" s="42"/>
      <c r="L63" s="42"/>
      <c r="M63" s="43">
        <f t="shared" si="3"/>
        <v>0</v>
      </c>
      <c r="N63" s="33"/>
    </row>
    <row r="64" hidden="1" ht="31.5" customHeight="1">
      <c r="A64" s="44" t="s">
        <v>572</v>
      </c>
      <c r="B64" s="45"/>
      <c r="C64" s="45"/>
      <c r="D64" s="45"/>
      <c r="E64" s="45"/>
      <c r="F64" s="45"/>
      <c r="G64" s="45"/>
      <c r="H64" s="45"/>
      <c r="I64" s="45"/>
      <c r="J64" s="2"/>
      <c r="K64" s="2"/>
      <c r="L64" s="2"/>
      <c r="M64" s="46">
        <f>M$43+M$48+M$52+SUM(M$56:M$59)+SUM(M$61:M$63)</f>
        <v>0</v>
      </c>
      <c r="N64" s="47"/>
    </row>
    <row r="65" ht="26.25" customHeight="1">
      <c r="A65" s="34" t="s">
        <v>573</v>
      </c>
      <c r="B65" s="35"/>
      <c r="C65" s="36" t="s">
        <v>574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22.5" customHeight="1">
      <c r="A66" s="34" t="s">
        <v>575</v>
      </c>
      <c r="B66" s="35"/>
      <c r="C66" s="37" t="s">
        <v>576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29.25" customHeight="1">
      <c r="A67" s="34" t="s">
        <v>577</v>
      </c>
      <c r="B67" s="35"/>
      <c r="C67" s="37" t="s">
        <v>578</v>
      </c>
      <c r="D67" s="38" t="s">
        <v>43</v>
      </c>
      <c r="E67" s="50"/>
      <c r="F67" s="41">
        <v>1</v>
      </c>
      <c r="G67" s="50"/>
      <c r="H67" s="41">
        <v>1</v>
      </c>
      <c r="I67" s="42"/>
      <c r="J67" s="39"/>
      <c r="K67" s="42"/>
      <c r="L67" s="42"/>
      <c r="M67" s="43">
        <f t="shared" ref="M67:M69" si="4">IF(ISNUMBER($K67),IF(ISNUMBER($G67),ROUND($K67*$G67,2),ROUND($K67*$F67,2)),IF(ISNUMBER($G67),ROUND($I67*$G67,2),ROUND($I67*$F67,2)))</f>
        <v>0</v>
      </c>
      <c r="N67" s="33"/>
    </row>
    <row r="68" ht="29.25" customHeight="1">
      <c r="A68" s="34" t="s">
        <v>579</v>
      </c>
      <c r="B68" s="35"/>
      <c r="C68" s="37" t="s">
        <v>580</v>
      </c>
      <c r="D68" s="38" t="s">
        <v>43</v>
      </c>
      <c r="E68" s="50"/>
      <c r="F68" s="41">
        <v>1</v>
      </c>
      <c r="G68" s="50"/>
      <c r="H68" s="41">
        <v>1</v>
      </c>
      <c r="I68" s="42"/>
      <c r="J68" s="39"/>
      <c r="K68" s="42"/>
      <c r="L68" s="42"/>
      <c r="M68" s="43">
        <f t="shared" si="4"/>
        <v>0</v>
      </c>
      <c r="N68" s="33"/>
    </row>
    <row r="69" ht="22.5" customHeight="1">
      <c r="A69" s="34" t="s">
        <v>581</v>
      </c>
      <c r="B69" s="35"/>
      <c r="C69" s="37" t="s">
        <v>582</v>
      </c>
      <c r="D69" s="38" t="s">
        <v>43</v>
      </c>
      <c r="E69" s="50"/>
      <c r="F69" s="41">
        <v>1</v>
      </c>
      <c r="G69" s="50"/>
      <c r="H69" s="41">
        <v>1</v>
      </c>
      <c r="I69" s="42"/>
      <c r="J69" s="39"/>
      <c r="K69" s="42"/>
      <c r="L69" s="42"/>
      <c r="M69" s="43">
        <f t="shared" si="4"/>
        <v>0</v>
      </c>
      <c r="N69" s="33"/>
    </row>
    <row r="70" hidden="1" ht="31.5" customHeight="1">
      <c r="A70" s="44" t="s">
        <v>583</v>
      </c>
      <c r="B70" s="45"/>
      <c r="C70" s="45"/>
      <c r="D70" s="45"/>
      <c r="E70" s="45"/>
      <c r="F70" s="45"/>
      <c r="G70" s="45"/>
      <c r="H70" s="45"/>
      <c r="I70" s="45"/>
      <c r="J70" s="2"/>
      <c r="K70" s="2"/>
      <c r="L70" s="2"/>
      <c r="M70" s="46">
        <f>SUM(M$67:M$69)</f>
        <v>0</v>
      </c>
      <c r="N70" s="47"/>
    </row>
    <row r="71" ht="26.25" customHeight="1">
      <c r="A71" s="34" t="s">
        <v>584</v>
      </c>
      <c r="B71" s="35"/>
      <c r="C71" s="36" t="s">
        <v>585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22.5" customHeight="1">
      <c r="A72" s="34" t="s">
        <v>586</v>
      </c>
      <c r="B72" s="35"/>
      <c r="C72" s="37" t="s">
        <v>587</v>
      </c>
      <c r="D72" s="38" t="s">
        <v>43</v>
      </c>
      <c r="E72" s="50"/>
      <c r="F72" s="41">
        <v>1</v>
      </c>
      <c r="G72" s="50"/>
      <c r="H72" s="41">
        <v>1</v>
      </c>
      <c r="I72" s="42"/>
      <c r="J72" s="39"/>
      <c r="K72" s="42"/>
      <c r="L72" s="42"/>
      <c r="M72" s="43">
        <f t="shared" ref="M72:M74" si="5">IF(ISNUMBER($K72),IF(ISNUMBER($G72),ROUND($K72*$G72,2),ROUND($K72*$F72,2)),IF(ISNUMBER($G72),ROUND($I72*$G72,2),ROUND($I72*$F72,2)))</f>
        <v>0</v>
      </c>
      <c r="N72" s="33"/>
    </row>
    <row r="73" ht="22.5" customHeight="1">
      <c r="A73" s="34" t="s">
        <v>588</v>
      </c>
      <c r="B73" s="35"/>
      <c r="C73" s="37" t="s">
        <v>589</v>
      </c>
      <c r="D73" s="38" t="s">
        <v>43</v>
      </c>
      <c r="E73" s="50"/>
      <c r="F73" s="41">
        <v>1</v>
      </c>
      <c r="G73" s="50"/>
      <c r="H73" s="41">
        <v>1</v>
      </c>
      <c r="I73" s="42"/>
      <c r="J73" s="39"/>
      <c r="K73" s="42"/>
      <c r="L73" s="42"/>
      <c r="M73" s="43">
        <f t="shared" si="5"/>
        <v>0</v>
      </c>
      <c r="N73" s="33"/>
    </row>
    <row r="74" ht="22.5" customHeight="1">
      <c r="A74" s="34" t="s">
        <v>590</v>
      </c>
      <c r="B74" s="35"/>
      <c r="C74" s="37" t="s">
        <v>591</v>
      </c>
      <c r="D74" s="38" t="s">
        <v>43</v>
      </c>
      <c r="E74" s="50"/>
      <c r="F74" s="41">
        <v>1</v>
      </c>
      <c r="G74" s="50"/>
      <c r="H74" s="41">
        <v>1</v>
      </c>
      <c r="I74" s="42"/>
      <c r="J74" s="39"/>
      <c r="K74" s="42"/>
      <c r="L74" s="42"/>
      <c r="M74" s="43">
        <f t="shared" si="5"/>
        <v>0</v>
      </c>
      <c r="N74" s="33"/>
    </row>
    <row r="75" hidden="1" ht="31.5" customHeight="1">
      <c r="A75" s="44" t="s">
        <v>592</v>
      </c>
      <c r="B75" s="45"/>
      <c r="C75" s="45"/>
      <c r="D75" s="45"/>
      <c r="E75" s="45"/>
      <c r="F75" s="45"/>
      <c r="G75" s="45"/>
      <c r="H75" s="45"/>
      <c r="I75" s="45"/>
      <c r="J75" s="2"/>
      <c r="K75" s="2"/>
      <c r="L75" s="2"/>
      <c r="M75" s="46">
        <f>SUM(M$72:M$74)</f>
        <v>0</v>
      </c>
      <c r="N75" s="47"/>
    </row>
    <row r="76" ht="26.25" customHeight="1">
      <c r="A76" s="34" t="s">
        <v>593</v>
      </c>
      <c r="B76" s="35"/>
      <c r="C76" s="36" t="s">
        <v>453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22.5" customHeight="1">
      <c r="A77" s="34" t="s">
        <v>594</v>
      </c>
      <c r="B77" s="35"/>
      <c r="C77" s="37" t="s">
        <v>595</v>
      </c>
      <c r="D77" s="38" t="s">
        <v>22</v>
      </c>
      <c r="E77" s="39"/>
      <c r="F77" s="40">
        <v>1</v>
      </c>
      <c r="G77" s="39"/>
      <c r="H77" s="41">
        <v>1</v>
      </c>
      <c r="I77" s="42"/>
      <c r="J77" s="39"/>
      <c r="K77" s="42"/>
      <c r="L77" s="42"/>
      <c r="M77" s="43">
        <f t="shared" ref="M77:M78" si="6">IF(ISNUMBER($K77),IF(ISNUMBER($G77),ROUND($K77*$G77,2),ROUND($K77*$F77,2)),IF(ISNUMBER($G77),ROUND($I77*$G77,2),ROUND($I77*$F77,2)))</f>
        <v>0</v>
      </c>
      <c r="N77" s="33"/>
    </row>
    <row r="78" ht="22.5" customHeight="1">
      <c r="A78" s="34" t="s">
        <v>596</v>
      </c>
      <c r="B78" s="35"/>
      <c r="C78" s="37" t="s">
        <v>455</v>
      </c>
      <c r="D78" s="38" t="s">
        <v>22</v>
      </c>
      <c r="E78" s="39"/>
      <c r="F78" s="40">
        <v>1</v>
      </c>
      <c r="G78" s="39"/>
      <c r="H78" s="41">
        <v>1</v>
      </c>
      <c r="I78" s="42"/>
      <c r="J78" s="39"/>
      <c r="K78" s="42"/>
      <c r="L78" s="42"/>
      <c r="M78" s="43">
        <f t="shared" si="6"/>
        <v>0</v>
      </c>
      <c r="N78" s="33"/>
    </row>
    <row r="79" hidden="1" ht="31.5" customHeight="1">
      <c r="A79" s="44" t="s">
        <v>456</v>
      </c>
      <c r="B79" s="45"/>
      <c r="C79" s="45"/>
      <c r="D79" s="45"/>
      <c r="E79" s="45"/>
      <c r="F79" s="45"/>
      <c r="G79" s="45"/>
      <c r="H79" s="45"/>
      <c r="I79" s="45"/>
      <c r="J79" s="2"/>
      <c r="K79" s="2"/>
      <c r="L79" s="2"/>
      <c r="M79" s="46">
        <f>SUM(M$77:M$78)</f>
        <v>0</v>
      </c>
      <c r="N79" s="47"/>
    </row>
    <row r="80" ht="15" customHeight="1">
      <c r="A80" s="64" t="s">
        <v>597</v>
      </c>
      <c r="B80" s="65"/>
      <c r="C80" s="65"/>
      <c r="D80" s="65"/>
      <c r="E80" s="65"/>
      <c r="F80" s="65"/>
      <c r="G80" s="65"/>
      <c r="H80" s="65"/>
      <c r="I80" s="65"/>
      <c r="J80" s="2"/>
      <c r="K80" s="2"/>
      <c r="L80" s="2"/>
      <c r="M80" s="66">
        <f>M$11+SUM(M$19:M$20)+M$23+M$26+M$30+SUM(M$33:M$35)+M$38+M$43+M$48+M$52+SUM(M$56:M$59)+SUM(M$61:M$63)+SUM(M$67:M$69)+SUM(M$72:M$74)+SUM(M$77:M$78)</f>
        <v>0</v>
      </c>
      <c r="N80" s="67"/>
    </row>
    <row r="81" ht="15" customHeight="1">
      <c r="A81" s="68" t="s">
        <v>458</v>
      </c>
      <c r="B81" s="69"/>
      <c r="C81" s="69"/>
      <c r="D81" s="69"/>
      <c r="E81" s="69"/>
      <c r="F81" s="69"/>
      <c r="G81" s="69"/>
      <c r="H81" s="69"/>
      <c r="I81" s="69"/>
      <c r="J81" s="2"/>
      <c r="K81" s="2"/>
      <c r="L81" s="2"/>
      <c r="M81" s="70">
        <f>(SUMIF($H$8:$H$79,1,$M$8:$M$79))*0.2</f>
        <v>0</v>
      </c>
      <c r="N81" s="67"/>
    </row>
    <row r="82" ht="15" customHeight="1">
      <c r="A82" s="71" t="s">
        <v>598</v>
      </c>
      <c r="B82" s="72"/>
      <c r="C82" s="72"/>
      <c r="D82" s="72"/>
      <c r="E82" s="72"/>
      <c r="F82" s="72"/>
      <c r="G82" s="72"/>
      <c r="H82" s="72"/>
      <c r="I82" s="72"/>
      <c r="J82" s="2"/>
      <c r="K82" s="2"/>
      <c r="L82" s="2"/>
      <c r="M82" s="73">
        <f>SUM(M$80:M$81)</f>
        <v>0</v>
      </c>
      <c r="N82" s="67"/>
    </row>
  </sheetData>
  <sheetProtection sheet="1" objects="1" scenarios="1" spinCount="100000" saltValue="bAGopcEO2uhV/x2vVcD0RNAVMQd1cSG8EshP5ZLheYBww0ifhC+GglfI0Mjk+n3lb+5CDlhT//LILTo9dMR/Zw==" hashValue="syzOfL1ZcxdDPlRrD9WWw2HlMKKp/dEKQpKaZGzX3TDGuktldgtVkYozaA7T60/yd+d31qdWKIRZF8xxuUXDaw==" algorithmName="SHA-512" password="CB83"/>
  <mergeCells count="17">
    <mergeCell ref="A1:M2"/>
    <mergeCell ref="A3:M4"/>
    <mergeCell ref="A5:M5"/>
    <mergeCell ref="A12:I12"/>
    <mergeCell ref="A24:I24"/>
    <mergeCell ref="A21:I21"/>
    <mergeCell ref="A27:I27"/>
    <mergeCell ref="A31:I31"/>
    <mergeCell ref="A36:I36"/>
    <mergeCell ref="A39:I39"/>
    <mergeCell ref="A64:I64"/>
    <mergeCell ref="A70:I70"/>
    <mergeCell ref="A82:I82"/>
    <mergeCell ref="A81:I81"/>
    <mergeCell ref="A80:I80"/>
    <mergeCell ref="A79:I79"/>
    <mergeCell ref="A75:I75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82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62" sqref="M16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599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600</v>
      </c>
      <c r="B8" s="27"/>
      <c r="C8" s="28" t="s">
        <v>601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602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603</v>
      </c>
      <c r="B10" s="35"/>
      <c r="C10" s="36" t="s">
        <v>604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605</v>
      </c>
      <c r="B11" s="35"/>
      <c r="C11" s="37" t="s">
        <v>606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607</v>
      </c>
      <c r="B12" s="35"/>
      <c r="C12" s="37" t="s">
        <v>608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609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610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611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612</v>
      </c>
      <c r="B16" s="35"/>
      <c r="C16" s="37" t="s">
        <v>613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614</v>
      </c>
      <c r="B17" s="35"/>
      <c r="C17" s="37" t="s">
        <v>615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616</v>
      </c>
      <c r="B18" s="35"/>
      <c r="C18" s="37" t="s">
        <v>617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618</v>
      </c>
      <c r="B19" s="35"/>
      <c r="C19" s="37" t="s">
        <v>619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620</v>
      </c>
      <c r="B20" s="35"/>
      <c r="C20" s="37" t="s">
        <v>621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622</v>
      </c>
      <c r="B21" s="35"/>
      <c r="C21" s="37" t="s">
        <v>623</v>
      </c>
      <c r="D21" s="38" t="s">
        <v>54</v>
      </c>
      <c r="E21" s="50"/>
      <c r="F21" s="41">
        <v>1</v>
      </c>
      <c r="G21" s="50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624</v>
      </c>
      <c r="B22" s="35"/>
      <c r="C22" s="37" t="s">
        <v>625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626</v>
      </c>
      <c r="B23" s="35"/>
      <c r="C23" s="37" t="s">
        <v>627</v>
      </c>
      <c r="D23" s="38" t="s">
        <v>54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ref="M23:M25" si="3">IF(ISNUMBER($K23),IF(ISNUMBER($G23),ROUND($K23*$G23,2),ROUND($K23*$F23,2)),IF(ISNUMBER($G23),ROUND($I23*$G23,2),ROUND($I23*$F23,2)))</f>
        <v>0</v>
      </c>
      <c r="N23" s="33"/>
    </row>
    <row r="24" ht="18.75" customHeight="1">
      <c r="A24" s="34" t="s">
        <v>628</v>
      </c>
      <c r="B24" s="35"/>
      <c r="C24" s="37" t="s">
        <v>629</v>
      </c>
      <c r="D24" s="38" t="s">
        <v>54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3"/>
        <v>0</v>
      </c>
      <c r="N24" s="33"/>
    </row>
    <row r="25" ht="18.75" customHeight="1">
      <c r="A25" s="34" t="s">
        <v>630</v>
      </c>
      <c r="B25" s="35"/>
      <c r="C25" s="37" t="s">
        <v>631</v>
      </c>
      <c r="D25" s="38" t="s">
        <v>54</v>
      </c>
      <c r="E25" s="50"/>
      <c r="F25" s="41">
        <v>1</v>
      </c>
      <c r="G25" s="50"/>
      <c r="H25" s="41">
        <v>1</v>
      </c>
      <c r="I25" s="42"/>
      <c r="J25" s="39"/>
      <c r="K25" s="42"/>
      <c r="L25" s="42"/>
      <c r="M25" s="43">
        <f t="shared" si="3"/>
        <v>0</v>
      </c>
      <c r="N25" s="33"/>
    </row>
    <row r="26" hidden="1" ht="31.5" customHeight="1">
      <c r="A26" s="44" t="s">
        <v>138</v>
      </c>
      <c r="B26" s="45"/>
      <c r="C26" s="45"/>
      <c r="D26" s="45"/>
      <c r="E26" s="45"/>
      <c r="F26" s="45"/>
      <c r="G26" s="45"/>
      <c r="H26" s="45"/>
      <c r="I26" s="45"/>
      <c r="J26" s="2"/>
      <c r="K26" s="2"/>
      <c r="L26" s="2"/>
      <c r="M26" s="46">
        <f>SUM(M$16:M$18)+SUM(M$20:M$21)+SUM(M$23:M$25)</f>
        <v>0</v>
      </c>
      <c r="N26" s="47"/>
    </row>
    <row r="27" ht="26.25" customHeight="1">
      <c r="A27" s="34" t="s">
        <v>632</v>
      </c>
      <c r="B27" s="35"/>
      <c r="C27" s="36" t="s">
        <v>633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22.5" customHeight="1">
      <c r="A28" s="34" t="s">
        <v>634</v>
      </c>
      <c r="B28" s="35"/>
      <c r="C28" s="37" t="s">
        <v>633</v>
      </c>
      <c r="D28" s="38" t="s">
        <v>22</v>
      </c>
      <c r="E28" s="39"/>
      <c r="F28" s="40">
        <v>1</v>
      </c>
      <c r="G28" s="39"/>
      <c r="H28" s="41">
        <v>1</v>
      </c>
      <c r="I28" s="42"/>
      <c r="J28" s="39"/>
      <c r="K28" s="42"/>
      <c r="L28" s="42"/>
      <c r="M28" s="43">
        <f t="shared" ref="M28:M29" si="4">IF(ISNUMBER($K28),IF(ISNUMBER($G28),ROUND($K28*$G28,2),ROUND($K28*$F28,2)),IF(ISNUMBER($G28),ROUND($I28*$G28,2),ROUND($I28*$F28,2)))</f>
        <v>0</v>
      </c>
      <c r="N28" s="33"/>
    </row>
    <row r="29" ht="22.5" customHeight="1">
      <c r="A29" s="34" t="s">
        <v>635</v>
      </c>
      <c r="B29" s="35"/>
      <c r="C29" s="37" t="s">
        <v>636</v>
      </c>
      <c r="D29" s="38" t="s">
        <v>43</v>
      </c>
      <c r="E29" s="50"/>
      <c r="F29" s="41">
        <v>1</v>
      </c>
      <c r="G29" s="50"/>
      <c r="H29" s="41">
        <v>1</v>
      </c>
      <c r="I29" s="42"/>
      <c r="J29" s="39"/>
      <c r="K29" s="42"/>
      <c r="L29" s="42"/>
      <c r="M29" s="43">
        <f t="shared" si="4"/>
        <v>0</v>
      </c>
      <c r="N29" s="33"/>
    </row>
    <row r="30" ht="22.5" customHeight="1">
      <c r="A30" s="34" t="s">
        <v>637</v>
      </c>
      <c r="B30" s="35"/>
      <c r="C30" s="37" t="s">
        <v>638</v>
      </c>
      <c r="D30" s="29"/>
      <c r="E30" s="30"/>
      <c r="F30" s="31"/>
      <c r="G30" s="30"/>
      <c r="H30" s="31"/>
      <c r="I30" s="30"/>
      <c r="J30" s="30"/>
      <c r="K30" s="30"/>
      <c r="L30" s="30"/>
      <c r="M30" s="32"/>
      <c r="N30" s="33"/>
    </row>
    <row r="31" ht="29.25" customHeight="1">
      <c r="A31" s="34" t="s">
        <v>639</v>
      </c>
      <c r="B31" s="35"/>
      <c r="C31" s="37" t="s">
        <v>640</v>
      </c>
      <c r="D31" s="38" t="s">
        <v>43</v>
      </c>
      <c r="E31" s="50"/>
      <c r="F31" s="41">
        <v>1</v>
      </c>
      <c r="G31" s="50"/>
      <c r="H31" s="41">
        <v>1</v>
      </c>
      <c r="I31" s="42"/>
      <c r="J31" s="39"/>
      <c r="K31" s="42"/>
      <c r="L31" s="42"/>
      <c r="M31" s="43">
        <f t="shared" ref="M31:M33" si="5">IF(ISNUMBER($K31),IF(ISNUMBER($G31),ROUND($K31*$G31,2),ROUND($K31*$F31,2)),IF(ISNUMBER($G31),ROUND($I31*$G31,2),ROUND($I31*$F31,2)))</f>
        <v>0</v>
      </c>
      <c r="N31" s="33"/>
    </row>
    <row r="32" ht="18.75" customHeight="1">
      <c r="A32" s="34" t="s">
        <v>641</v>
      </c>
      <c r="B32" s="35"/>
      <c r="C32" s="37" t="s">
        <v>642</v>
      </c>
      <c r="D32" s="38" t="s">
        <v>43</v>
      </c>
      <c r="E32" s="50"/>
      <c r="F32" s="41">
        <v>1</v>
      </c>
      <c r="G32" s="50"/>
      <c r="H32" s="41">
        <v>1</v>
      </c>
      <c r="I32" s="42"/>
      <c r="J32" s="39"/>
      <c r="K32" s="42"/>
      <c r="L32" s="42"/>
      <c r="M32" s="43">
        <f t="shared" si="5"/>
        <v>0</v>
      </c>
      <c r="N32" s="33"/>
    </row>
    <row r="33" ht="22.5" customHeight="1">
      <c r="A33" s="34" t="s">
        <v>643</v>
      </c>
      <c r="B33" s="35"/>
      <c r="C33" s="37" t="s">
        <v>644</v>
      </c>
      <c r="D33" s="38" t="s">
        <v>43</v>
      </c>
      <c r="E33" s="50"/>
      <c r="F33" s="41">
        <v>1</v>
      </c>
      <c r="G33" s="50"/>
      <c r="H33" s="41">
        <v>1</v>
      </c>
      <c r="I33" s="42"/>
      <c r="J33" s="39"/>
      <c r="K33" s="42"/>
      <c r="L33" s="42"/>
      <c r="M33" s="43">
        <f t="shared" si="5"/>
        <v>0</v>
      </c>
      <c r="N33" s="33"/>
    </row>
    <row r="34" ht="20.25" customHeight="1">
      <c r="A34" s="54" t="s">
        <v>342</v>
      </c>
      <c r="B34" s="55"/>
      <c r="C34" s="56" t="s">
        <v>645</v>
      </c>
      <c r="D34" s="57"/>
      <c r="E34" s="2"/>
      <c r="F34" s="57"/>
      <c r="G34" s="58"/>
      <c r="H34" s="57"/>
      <c r="I34" s="59"/>
      <c r="J34" s="2"/>
      <c r="K34" s="2"/>
      <c r="L34" s="2"/>
      <c r="M34" s="60"/>
      <c r="N34" s="61"/>
    </row>
    <row r="35" hidden="1" ht="31.5" customHeight="1">
      <c r="A35" s="44" t="s">
        <v>646</v>
      </c>
      <c r="B35" s="45"/>
      <c r="C35" s="45"/>
      <c r="D35" s="45"/>
      <c r="E35" s="45"/>
      <c r="F35" s="45"/>
      <c r="G35" s="45"/>
      <c r="H35" s="45"/>
      <c r="I35" s="45"/>
      <c r="J35" s="2"/>
      <c r="K35" s="2"/>
      <c r="L35" s="2"/>
      <c r="M35" s="46">
        <f>SUM(M$28:M$29)+SUM(M$31:M$33)</f>
        <v>0</v>
      </c>
      <c r="N35" s="47"/>
    </row>
    <row r="36" ht="26.25" customHeight="1">
      <c r="A36" s="34" t="s">
        <v>647</v>
      </c>
      <c r="B36" s="35"/>
      <c r="C36" s="36" t="s">
        <v>648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2.5" customHeight="1">
      <c r="A37" s="34" t="s">
        <v>649</v>
      </c>
      <c r="B37" s="35"/>
      <c r="C37" s="37" t="s">
        <v>650</v>
      </c>
      <c r="D37" s="38" t="s">
        <v>651</v>
      </c>
      <c r="E37" s="50"/>
      <c r="F37" s="41">
        <v>0</v>
      </c>
      <c r="G37" s="50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22.5" customHeight="1">
      <c r="A38" s="34" t="s">
        <v>652</v>
      </c>
      <c r="B38" s="35"/>
      <c r="C38" s="37" t="s">
        <v>653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654</v>
      </c>
      <c r="B39" s="35"/>
      <c r="C39" s="37" t="s">
        <v>655</v>
      </c>
      <c r="D39" s="38" t="s">
        <v>43</v>
      </c>
      <c r="E39" s="50"/>
      <c r="F39" s="41">
        <v>1</v>
      </c>
      <c r="G39" s="50"/>
      <c r="H39" s="41">
        <v>1</v>
      </c>
      <c r="I39" s="42"/>
      <c r="J39" s="39"/>
      <c r="K39" s="42"/>
      <c r="L39" s="42"/>
      <c r="M39" s="43">
        <f t="shared" ref="M39:M40" si="6">IF(ISNUMBER($K39),IF(ISNUMBER($G39),ROUND($K39*$G39,2),ROUND($K39*$F39,2)),IF(ISNUMBER($G39),ROUND($I39*$G39,2),ROUND($I39*$F39,2)))</f>
        <v>0</v>
      </c>
      <c r="N39" s="33"/>
    </row>
    <row r="40" ht="18.75" customHeight="1">
      <c r="A40" s="34" t="s">
        <v>656</v>
      </c>
      <c r="B40" s="35"/>
      <c r="C40" s="37" t="s">
        <v>657</v>
      </c>
      <c r="D40" s="38" t="s">
        <v>61</v>
      </c>
      <c r="E40" s="48"/>
      <c r="F40" s="49">
        <v>10</v>
      </c>
      <c r="G40" s="48"/>
      <c r="H40" s="41">
        <v>1</v>
      </c>
      <c r="I40" s="42"/>
      <c r="J40" s="39"/>
      <c r="K40" s="42"/>
      <c r="L40" s="42"/>
      <c r="M40" s="43">
        <f t="shared" si="6"/>
        <v>0</v>
      </c>
      <c r="N40" s="33"/>
    </row>
    <row r="41" ht="22.5" customHeight="1">
      <c r="A41" s="34" t="s">
        <v>658</v>
      </c>
      <c r="B41" s="35"/>
      <c r="C41" s="37" t="s">
        <v>659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660</v>
      </c>
      <c r="B42" s="35"/>
      <c r="C42" s="37" t="s">
        <v>661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662</v>
      </c>
      <c r="B43" s="35"/>
      <c r="C43" s="51" t="s">
        <v>663</v>
      </c>
      <c r="D43" s="38" t="s">
        <v>61</v>
      </c>
      <c r="E43" s="48"/>
      <c r="F43" s="49">
        <v>90</v>
      </c>
      <c r="G43" s="48"/>
      <c r="H43" s="41">
        <v>1</v>
      </c>
      <c r="I43" s="42"/>
      <c r="J43" s="39"/>
      <c r="K43" s="42"/>
      <c r="L43" s="42"/>
      <c r="M43" s="43">
        <f t="shared" ref="M43:M46" si="7">IF(ISNUMBER($K43),IF(ISNUMBER($G43),ROUND($K43*$G43,2),ROUND($K43*$F43,2)),IF(ISNUMBER($G43),ROUND($I43*$G43,2),ROUND($I43*$F43,2)))</f>
        <v>0</v>
      </c>
      <c r="N43" s="33"/>
    </row>
    <row r="44" ht="18.75" customHeight="1">
      <c r="A44" s="34" t="s">
        <v>664</v>
      </c>
      <c r="B44" s="35"/>
      <c r="C44" s="51" t="s">
        <v>665</v>
      </c>
      <c r="D44" s="38" t="s">
        <v>61</v>
      </c>
      <c r="E44" s="48"/>
      <c r="F44" s="49">
        <v>12</v>
      </c>
      <c r="G44" s="48"/>
      <c r="H44" s="41">
        <v>1</v>
      </c>
      <c r="I44" s="42"/>
      <c r="J44" s="39"/>
      <c r="K44" s="42"/>
      <c r="L44" s="42"/>
      <c r="M44" s="43">
        <f t="shared" si="7"/>
        <v>0</v>
      </c>
      <c r="N44" s="33"/>
    </row>
    <row r="45" ht="18.75" customHeight="1">
      <c r="A45" s="34" t="s">
        <v>666</v>
      </c>
      <c r="B45" s="35"/>
      <c r="C45" s="37" t="s">
        <v>667</v>
      </c>
      <c r="D45" s="38" t="s">
        <v>22</v>
      </c>
      <c r="E45" s="39"/>
      <c r="F45" s="40">
        <v>1</v>
      </c>
      <c r="G45" s="39"/>
      <c r="H45" s="41">
        <v>1</v>
      </c>
      <c r="I45" s="42"/>
      <c r="J45" s="39"/>
      <c r="K45" s="42"/>
      <c r="L45" s="42"/>
      <c r="M45" s="43">
        <f t="shared" si="7"/>
        <v>0</v>
      </c>
      <c r="N45" s="33"/>
    </row>
    <row r="46" ht="18.75" customHeight="1">
      <c r="A46" s="34" t="s">
        <v>668</v>
      </c>
      <c r="B46" s="35"/>
      <c r="C46" s="37" t="s">
        <v>669</v>
      </c>
      <c r="D46" s="38" t="s">
        <v>43</v>
      </c>
      <c r="E46" s="50"/>
      <c r="F46" s="41">
        <v>3</v>
      </c>
      <c r="G46" s="50"/>
      <c r="H46" s="41">
        <v>1</v>
      </c>
      <c r="I46" s="42"/>
      <c r="J46" s="39"/>
      <c r="K46" s="42"/>
      <c r="L46" s="42"/>
      <c r="M46" s="43">
        <f t="shared" si="7"/>
        <v>0</v>
      </c>
      <c r="N46" s="33"/>
    </row>
    <row r="47" ht="22.5" customHeight="1">
      <c r="A47" s="34" t="s">
        <v>670</v>
      </c>
      <c r="B47" s="35"/>
      <c r="C47" s="37" t="s">
        <v>671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672</v>
      </c>
      <c r="B48" s="35"/>
      <c r="C48" s="37" t="s">
        <v>673</v>
      </c>
      <c r="D48" s="38"/>
      <c r="E48" s="62"/>
      <c r="F48" s="63">
        <v>0</v>
      </c>
      <c r="G48" s="62"/>
      <c r="H48" s="41">
        <v>1</v>
      </c>
      <c r="I48" s="42"/>
      <c r="J48" s="39"/>
      <c r="K48" s="42"/>
      <c r="L48" s="42"/>
      <c r="M48" s="43">
        <f t="shared" ref="M48:M55" si="8">IF(ISNUMBER($K48),IF(ISNUMBER($G48),ROUND($K48*$G48,2),ROUND($K48*$F48,2)),IF(ISNUMBER($G48),ROUND($I48*$G48,2),ROUND($I48*$F48,2)))</f>
        <v>0</v>
      </c>
      <c r="N48" s="33"/>
    </row>
    <row r="49" ht="18.75" customHeight="1">
      <c r="A49" s="34" t="s">
        <v>674</v>
      </c>
      <c r="B49" s="35"/>
      <c r="C49" s="51" t="s">
        <v>675</v>
      </c>
      <c r="D49" s="38" t="s">
        <v>22</v>
      </c>
      <c r="E49" s="39"/>
      <c r="F49" s="40">
        <v>1</v>
      </c>
      <c r="G49" s="39"/>
      <c r="H49" s="41">
        <v>1</v>
      </c>
      <c r="I49" s="42"/>
      <c r="J49" s="39"/>
      <c r="K49" s="42"/>
      <c r="L49" s="42"/>
      <c r="M49" s="43">
        <f t="shared" si="8"/>
        <v>0</v>
      </c>
      <c r="N49" s="33"/>
    </row>
    <row r="50" ht="18.75" customHeight="1">
      <c r="A50" s="34" t="s">
        <v>676</v>
      </c>
      <c r="B50" s="35"/>
      <c r="C50" s="37" t="s">
        <v>677</v>
      </c>
      <c r="D50" s="38"/>
      <c r="E50" s="62"/>
      <c r="F50" s="63">
        <v>0</v>
      </c>
      <c r="G50" s="62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18.75" customHeight="1">
      <c r="A51" s="34" t="s">
        <v>678</v>
      </c>
      <c r="B51" s="35"/>
      <c r="C51" s="51" t="s">
        <v>679</v>
      </c>
      <c r="D51" s="38" t="s">
        <v>61</v>
      </c>
      <c r="E51" s="48"/>
      <c r="F51" s="49">
        <v>20</v>
      </c>
      <c r="G51" s="48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680</v>
      </c>
      <c r="B52" s="35"/>
      <c r="C52" s="51" t="s">
        <v>681</v>
      </c>
      <c r="D52" s="38" t="s">
        <v>22</v>
      </c>
      <c r="E52" s="39"/>
      <c r="F52" s="40">
        <v>1</v>
      </c>
      <c r="G52" s="39"/>
      <c r="H52" s="41">
        <v>1</v>
      </c>
      <c r="I52" s="42"/>
      <c r="J52" s="39"/>
      <c r="K52" s="42"/>
      <c r="L52" s="42"/>
      <c r="M52" s="43">
        <f t="shared" si="8"/>
        <v>0</v>
      </c>
      <c r="N52" s="33"/>
    </row>
    <row r="53" ht="18.75" customHeight="1">
      <c r="A53" s="34" t="s">
        <v>682</v>
      </c>
      <c r="B53" s="35"/>
      <c r="C53" s="37" t="s">
        <v>683</v>
      </c>
      <c r="D53" s="38"/>
      <c r="E53" s="62"/>
      <c r="F53" s="63">
        <v>0</v>
      </c>
      <c r="G53" s="62"/>
      <c r="H53" s="41">
        <v>1</v>
      </c>
      <c r="I53" s="42"/>
      <c r="J53" s="39"/>
      <c r="K53" s="42"/>
      <c r="L53" s="42"/>
      <c r="M53" s="43">
        <f t="shared" si="8"/>
        <v>0</v>
      </c>
      <c r="N53" s="33"/>
    </row>
    <row r="54" ht="29.25" customHeight="1">
      <c r="A54" s="34" t="s">
        <v>684</v>
      </c>
      <c r="B54" s="35"/>
      <c r="C54" s="51" t="s">
        <v>685</v>
      </c>
      <c r="D54" s="38" t="s">
        <v>61</v>
      </c>
      <c r="E54" s="48"/>
      <c r="F54" s="49">
        <v>15</v>
      </c>
      <c r="G54" s="48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686</v>
      </c>
      <c r="B55" s="35"/>
      <c r="C55" s="37" t="s">
        <v>687</v>
      </c>
      <c r="D55" s="38"/>
      <c r="E55" s="62"/>
      <c r="F55" s="63">
        <v>0</v>
      </c>
      <c r="G55" s="62"/>
      <c r="H55" s="41">
        <v>1</v>
      </c>
      <c r="I55" s="42"/>
      <c r="J55" s="39"/>
      <c r="K55" s="42"/>
      <c r="L55" s="42"/>
      <c r="M55" s="43">
        <f t="shared" si="8"/>
        <v>0</v>
      </c>
      <c r="N55" s="33"/>
    </row>
    <row r="56" ht="18.75" customHeight="1">
      <c r="A56" s="34" t="s">
        <v>688</v>
      </c>
      <c r="B56" s="35"/>
      <c r="C56" s="51" t="s">
        <v>689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29.25" customHeight="1">
      <c r="A57" s="34" t="s">
        <v>690</v>
      </c>
      <c r="B57" s="35"/>
      <c r="C57" s="52" t="s">
        <v>691</v>
      </c>
      <c r="D57" s="38" t="s">
        <v>61</v>
      </c>
      <c r="E57" s="48"/>
      <c r="F57" s="49">
        <v>5</v>
      </c>
      <c r="G57" s="48"/>
      <c r="H57" s="41">
        <v>1</v>
      </c>
      <c r="I57" s="42"/>
      <c r="J57" s="39"/>
      <c r="K57" s="42"/>
      <c r="L57" s="42"/>
      <c r="M57" s="43">
        <f t="shared" ref="M57:M74" si="9">IF(ISNUMBER($K57),IF(ISNUMBER($G57),ROUND($K57*$G57,2),ROUND($K57*$F57,2)),IF(ISNUMBER($G57),ROUND($I57*$G57,2),ROUND($I57*$F57,2)))</f>
        <v>0</v>
      </c>
      <c r="N57" s="33"/>
    </row>
    <row r="58" ht="29.25" customHeight="1">
      <c r="A58" s="34" t="s">
        <v>692</v>
      </c>
      <c r="B58" s="35"/>
      <c r="C58" s="52" t="s">
        <v>693</v>
      </c>
      <c r="D58" s="38" t="s">
        <v>61</v>
      </c>
      <c r="E58" s="48"/>
      <c r="F58" s="49">
        <v>5</v>
      </c>
      <c r="G58" s="48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29.25" customHeight="1">
      <c r="A59" s="34" t="s">
        <v>694</v>
      </c>
      <c r="B59" s="35"/>
      <c r="C59" s="52" t="s">
        <v>695</v>
      </c>
      <c r="D59" s="38" t="s">
        <v>61</v>
      </c>
      <c r="E59" s="48"/>
      <c r="F59" s="49">
        <v>5</v>
      </c>
      <c r="G59" s="48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29.25" customHeight="1">
      <c r="A60" s="34" t="s">
        <v>696</v>
      </c>
      <c r="B60" s="35"/>
      <c r="C60" s="52" t="s">
        <v>697</v>
      </c>
      <c r="D60" s="38" t="s">
        <v>61</v>
      </c>
      <c r="E60" s="48"/>
      <c r="F60" s="49">
        <v>5</v>
      </c>
      <c r="G60" s="48"/>
      <c r="H60" s="41">
        <v>1</v>
      </c>
      <c r="I60" s="42"/>
      <c r="J60" s="39"/>
      <c r="K60" s="42"/>
      <c r="L60" s="42"/>
      <c r="M60" s="43">
        <f t="shared" si="9"/>
        <v>0</v>
      </c>
      <c r="N60" s="33"/>
    </row>
    <row r="61" ht="29.25" customHeight="1">
      <c r="A61" s="34" t="s">
        <v>698</v>
      </c>
      <c r="B61" s="35"/>
      <c r="C61" s="52" t="s">
        <v>699</v>
      </c>
      <c r="D61" s="38" t="s">
        <v>61</v>
      </c>
      <c r="E61" s="48"/>
      <c r="F61" s="49">
        <v>5</v>
      </c>
      <c r="G61" s="48"/>
      <c r="H61" s="41">
        <v>1</v>
      </c>
      <c r="I61" s="42"/>
      <c r="J61" s="39"/>
      <c r="K61" s="42"/>
      <c r="L61" s="42"/>
      <c r="M61" s="43">
        <f t="shared" si="9"/>
        <v>0</v>
      </c>
      <c r="N61" s="33"/>
    </row>
    <row r="62" ht="42" customHeight="1">
      <c r="A62" s="34" t="s">
        <v>700</v>
      </c>
      <c r="B62" s="35"/>
      <c r="C62" s="52" t="s">
        <v>701</v>
      </c>
      <c r="D62" s="38" t="s">
        <v>61</v>
      </c>
      <c r="E62" s="48"/>
      <c r="F62" s="49">
        <v>5</v>
      </c>
      <c r="G62" s="48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9.25" customHeight="1">
      <c r="A63" s="34" t="s">
        <v>702</v>
      </c>
      <c r="B63" s="35"/>
      <c r="C63" s="52" t="s">
        <v>703</v>
      </c>
      <c r="D63" s="38" t="s">
        <v>61</v>
      </c>
      <c r="E63" s="48"/>
      <c r="F63" s="49">
        <v>5</v>
      </c>
      <c r="G63" s="48"/>
      <c r="H63" s="41">
        <v>1</v>
      </c>
      <c r="I63" s="42"/>
      <c r="J63" s="39"/>
      <c r="K63" s="42"/>
      <c r="L63" s="42"/>
      <c r="M63" s="43">
        <f t="shared" si="9"/>
        <v>0</v>
      </c>
      <c r="N63" s="33"/>
    </row>
    <row r="64" ht="29.25" customHeight="1">
      <c r="A64" s="34" t="s">
        <v>704</v>
      </c>
      <c r="B64" s="35"/>
      <c r="C64" s="52" t="s">
        <v>705</v>
      </c>
      <c r="D64" s="38" t="s">
        <v>61</v>
      </c>
      <c r="E64" s="48"/>
      <c r="F64" s="49">
        <v>10</v>
      </c>
      <c r="G64" s="48"/>
      <c r="H64" s="41">
        <v>1</v>
      </c>
      <c r="I64" s="42"/>
      <c r="J64" s="39"/>
      <c r="K64" s="42"/>
      <c r="L64" s="42"/>
      <c r="M64" s="43">
        <f t="shared" si="9"/>
        <v>0</v>
      </c>
      <c r="N64" s="33"/>
    </row>
    <row r="65" ht="29.25" customHeight="1">
      <c r="A65" s="34" t="s">
        <v>706</v>
      </c>
      <c r="B65" s="35"/>
      <c r="C65" s="52" t="s">
        <v>707</v>
      </c>
      <c r="D65" s="38" t="s">
        <v>61</v>
      </c>
      <c r="E65" s="48"/>
      <c r="F65" s="49">
        <v>5</v>
      </c>
      <c r="G65" s="48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29.25" customHeight="1">
      <c r="A66" s="34" t="s">
        <v>708</v>
      </c>
      <c r="B66" s="35"/>
      <c r="C66" s="52" t="s">
        <v>709</v>
      </c>
      <c r="D66" s="38" t="s">
        <v>61</v>
      </c>
      <c r="E66" s="48"/>
      <c r="F66" s="49">
        <v>5</v>
      </c>
      <c r="G66" s="48"/>
      <c r="H66" s="41">
        <v>1</v>
      </c>
      <c r="I66" s="42"/>
      <c r="J66" s="39"/>
      <c r="K66" s="42"/>
      <c r="L66" s="42"/>
      <c r="M66" s="43">
        <f t="shared" si="9"/>
        <v>0</v>
      </c>
      <c r="N66" s="33"/>
    </row>
    <row r="67" ht="29.25" customHeight="1">
      <c r="A67" s="34" t="s">
        <v>710</v>
      </c>
      <c r="B67" s="35"/>
      <c r="C67" s="52" t="s">
        <v>711</v>
      </c>
      <c r="D67" s="38" t="s">
        <v>61</v>
      </c>
      <c r="E67" s="48"/>
      <c r="F67" s="49">
        <v>5</v>
      </c>
      <c r="G67" s="48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t="29.25" customHeight="1">
      <c r="A68" s="34" t="s">
        <v>712</v>
      </c>
      <c r="B68" s="35"/>
      <c r="C68" s="52" t="s">
        <v>713</v>
      </c>
      <c r="D68" s="38" t="s">
        <v>61</v>
      </c>
      <c r="E68" s="48"/>
      <c r="F68" s="49">
        <v>5</v>
      </c>
      <c r="G68" s="48"/>
      <c r="H68" s="41">
        <v>1</v>
      </c>
      <c r="I68" s="42"/>
      <c r="J68" s="39"/>
      <c r="K68" s="42"/>
      <c r="L68" s="42"/>
      <c r="M68" s="43">
        <f t="shared" si="9"/>
        <v>0</v>
      </c>
      <c r="N68" s="33"/>
    </row>
    <row r="69" ht="29.25" customHeight="1">
      <c r="A69" s="34" t="s">
        <v>714</v>
      </c>
      <c r="B69" s="35"/>
      <c r="C69" s="52" t="s">
        <v>715</v>
      </c>
      <c r="D69" s="38" t="s">
        <v>61</v>
      </c>
      <c r="E69" s="48"/>
      <c r="F69" s="49">
        <v>5</v>
      </c>
      <c r="G69" s="48"/>
      <c r="H69" s="41">
        <v>1</v>
      </c>
      <c r="I69" s="42"/>
      <c r="J69" s="39"/>
      <c r="K69" s="42"/>
      <c r="L69" s="42"/>
      <c r="M69" s="43">
        <f t="shared" si="9"/>
        <v>0</v>
      </c>
      <c r="N69" s="33"/>
    </row>
    <row r="70" ht="29.25" customHeight="1">
      <c r="A70" s="34" t="s">
        <v>716</v>
      </c>
      <c r="B70" s="35"/>
      <c r="C70" s="52" t="s">
        <v>717</v>
      </c>
      <c r="D70" s="38" t="s">
        <v>61</v>
      </c>
      <c r="E70" s="48"/>
      <c r="F70" s="49">
        <v>5</v>
      </c>
      <c r="G70" s="48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t="29.25" customHeight="1">
      <c r="A71" s="34" t="s">
        <v>718</v>
      </c>
      <c r="B71" s="35"/>
      <c r="C71" s="52" t="s">
        <v>719</v>
      </c>
      <c r="D71" s="38" t="s">
        <v>61</v>
      </c>
      <c r="E71" s="48"/>
      <c r="F71" s="49">
        <v>30</v>
      </c>
      <c r="G71" s="48"/>
      <c r="H71" s="41">
        <v>1</v>
      </c>
      <c r="I71" s="42"/>
      <c r="J71" s="39"/>
      <c r="K71" s="42"/>
      <c r="L71" s="42"/>
      <c r="M71" s="43">
        <f t="shared" si="9"/>
        <v>0</v>
      </c>
      <c r="N71" s="33"/>
    </row>
    <row r="72" ht="29.25" customHeight="1">
      <c r="A72" s="34" t="s">
        <v>720</v>
      </c>
      <c r="B72" s="35"/>
      <c r="C72" s="52" t="s">
        <v>721</v>
      </c>
      <c r="D72" s="38" t="s">
        <v>61</v>
      </c>
      <c r="E72" s="48"/>
      <c r="F72" s="49">
        <v>5</v>
      </c>
      <c r="G72" s="48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t="29.25" customHeight="1">
      <c r="A73" s="34" t="s">
        <v>722</v>
      </c>
      <c r="B73" s="35"/>
      <c r="C73" s="52" t="s">
        <v>723</v>
      </c>
      <c r="D73" s="38" t="s">
        <v>61</v>
      </c>
      <c r="E73" s="48"/>
      <c r="F73" s="49">
        <v>15</v>
      </c>
      <c r="G73" s="48"/>
      <c r="H73" s="41">
        <v>1</v>
      </c>
      <c r="I73" s="42"/>
      <c r="J73" s="39"/>
      <c r="K73" s="42"/>
      <c r="L73" s="42"/>
      <c r="M73" s="43">
        <f t="shared" si="9"/>
        <v>0</v>
      </c>
      <c r="N73" s="33"/>
    </row>
    <row r="74" ht="29.25" customHeight="1">
      <c r="A74" s="34" t="s">
        <v>724</v>
      </c>
      <c r="B74" s="35"/>
      <c r="C74" s="52" t="s">
        <v>725</v>
      </c>
      <c r="D74" s="38" t="s">
        <v>61</v>
      </c>
      <c r="E74" s="48"/>
      <c r="F74" s="49">
        <v>10</v>
      </c>
      <c r="G74" s="48"/>
      <c r="H74" s="41">
        <v>1</v>
      </c>
      <c r="I74" s="42"/>
      <c r="J74" s="39"/>
      <c r="K74" s="42"/>
      <c r="L74" s="42"/>
      <c r="M74" s="43">
        <f t="shared" si="9"/>
        <v>0</v>
      </c>
      <c r="N74" s="33"/>
    </row>
    <row r="75" ht="18.75" customHeight="1">
      <c r="A75" s="34" t="s">
        <v>726</v>
      </c>
      <c r="B75" s="35"/>
      <c r="C75" s="51" t="s">
        <v>727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29.25" customHeight="1">
      <c r="A76" s="34" t="s">
        <v>728</v>
      </c>
      <c r="B76" s="35"/>
      <c r="C76" s="52" t="s">
        <v>729</v>
      </c>
      <c r="D76" s="38" t="s">
        <v>61</v>
      </c>
      <c r="E76" s="48"/>
      <c r="F76" s="49">
        <v>15</v>
      </c>
      <c r="G76" s="48"/>
      <c r="H76" s="41">
        <v>1</v>
      </c>
      <c r="I76" s="42"/>
      <c r="J76" s="39"/>
      <c r="K76" s="42"/>
      <c r="L76" s="42"/>
      <c r="M76" s="43">
        <f t="shared" ref="M76:M77" si="10">IF(ISNUMBER($K76),IF(ISNUMBER($G76),ROUND($K76*$G76,2),ROUND($K76*$F76,2)),IF(ISNUMBER($G76),ROUND($I76*$G76,2),ROUND($I76*$F76,2)))</f>
        <v>0</v>
      </c>
      <c r="N76" s="33"/>
    </row>
    <row r="77" ht="29.25" customHeight="1">
      <c r="A77" s="34" t="s">
        <v>730</v>
      </c>
      <c r="B77" s="35"/>
      <c r="C77" s="52" t="s">
        <v>731</v>
      </c>
      <c r="D77" s="38" t="s">
        <v>61</v>
      </c>
      <c r="E77" s="48"/>
      <c r="F77" s="49">
        <v>15</v>
      </c>
      <c r="G77" s="48"/>
      <c r="H77" s="41">
        <v>1</v>
      </c>
      <c r="I77" s="42"/>
      <c r="J77" s="39"/>
      <c r="K77" s="42"/>
      <c r="L77" s="42"/>
      <c r="M77" s="43">
        <f t="shared" si="10"/>
        <v>0</v>
      </c>
      <c r="N77" s="33"/>
    </row>
    <row r="78" ht="18.75" customHeight="1">
      <c r="A78" s="34" t="s">
        <v>732</v>
      </c>
      <c r="B78" s="35"/>
      <c r="C78" s="51" t="s">
        <v>733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9.25" customHeight="1">
      <c r="A79" s="34" t="s">
        <v>734</v>
      </c>
      <c r="B79" s="35"/>
      <c r="C79" s="52" t="s">
        <v>735</v>
      </c>
      <c r="D79" s="38" t="s">
        <v>61</v>
      </c>
      <c r="E79" s="48"/>
      <c r="F79" s="49">
        <v>15</v>
      </c>
      <c r="G79" s="48"/>
      <c r="H79" s="41">
        <v>1</v>
      </c>
      <c r="I79" s="42"/>
      <c r="J79" s="39"/>
      <c r="K79" s="42"/>
      <c r="L79" s="42"/>
      <c r="M79" s="43">
        <f t="shared" ref="M79:M80" si="11">IF(ISNUMBER($K79),IF(ISNUMBER($G79),ROUND($K79*$G79,2),ROUND($K79*$F79,2)),IF(ISNUMBER($G79),ROUND($I79*$G79,2),ROUND($I79*$F79,2)))</f>
        <v>0</v>
      </c>
      <c r="N79" s="33"/>
    </row>
    <row r="80" ht="29.25" customHeight="1">
      <c r="A80" s="34" t="s">
        <v>736</v>
      </c>
      <c r="B80" s="35"/>
      <c r="C80" s="52" t="s">
        <v>737</v>
      </c>
      <c r="D80" s="38" t="s">
        <v>61</v>
      </c>
      <c r="E80" s="48"/>
      <c r="F80" s="49">
        <v>15</v>
      </c>
      <c r="G80" s="48"/>
      <c r="H80" s="41">
        <v>1</v>
      </c>
      <c r="I80" s="42"/>
      <c r="J80" s="39"/>
      <c r="K80" s="42"/>
      <c r="L80" s="42"/>
      <c r="M80" s="43">
        <f t="shared" si="11"/>
        <v>0</v>
      </c>
      <c r="N80" s="33"/>
    </row>
    <row r="81" ht="18.75" customHeight="1">
      <c r="A81" s="34" t="s">
        <v>738</v>
      </c>
      <c r="B81" s="35"/>
      <c r="C81" s="51" t="s">
        <v>739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29.25" customHeight="1">
      <c r="A82" s="34" t="s">
        <v>740</v>
      </c>
      <c r="B82" s="35"/>
      <c r="C82" s="52" t="s">
        <v>741</v>
      </c>
      <c r="D82" s="38" t="s">
        <v>61</v>
      </c>
      <c r="E82" s="48"/>
      <c r="F82" s="49">
        <v>25</v>
      </c>
      <c r="G82" s="48"/>
      <c r="H82" s="41">
        <v>1</v>
      </c>
      <c r="I82" s="42"/>
      <c r="J82" s="39"/>
      <c r="K82" s="42"/>
      <c r="L82" s="42"/>
      <c r="M82" s="43">
        <f>IF(ISNUMBER($K82),IF(ISNUMBER($G82),ROUND($K82*$G82,2),ROUND($K82*$F82,2)),IF(ISNUMBER($G82),ROUND($I82*$G82,2),ROUND($I82*$F82,2)))</f>
        <v>0</v>
      </c>
      <c r="N82" s="33"/>
    </row>
    <row r="83" ht="22.5" customHeight="1">
      <c r="A83" s="34" t="s">
        <v>742</v>
      </c>
      <c r="B83" s="35"/>
      <c r="C83" s="37" t="s">
        <v>743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18.75" customHeight="1">
      <c r="A84" s="34" t="s">
        <v>744</v>
      </c>
      <c r="B84" s="35"/>
      <c r="C84" s="37" t="s">
        <v>745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18.75" customHeight="1">
      <c r="A85" s="34" t="s">
        <v>746</v>
      </c>
      <c r="B85" s="35"/>
      <c r="C85" s="51" t="s">
        <v>747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29.25" customHeight="1">
      <c r="A86" s="34" t="s">
        <v>748</v>
      </c>
      <c r="B86" s="35"/>
      <c r="C86" s="52" t="s">
        <v>749</v>
      </c>
      <c r="D86" s="38" t="s">
        <v>43</v>
      </c>
      <c r="E86" s="50"/>
      <c r="F86" s="41">
        <v>4</v>
      </c>
      <c r="G86" s="50"/>
      <c r="H86" s="41">
        <v>1</v>
      </c>
      <c r="I86" s="42"/>
      <c r="J86" s="39"/>
      <c r="K86" s="42"/>
      <c r="L86" s="42"/>
      <c r="M86" s="43">
        <f t="shared" ref="M86:M91" si="12">IF(ISNUMBER($K86),IF(ISNUMBER($G86),ROUND($K86*$G86,2),ROUND($K86*$F86,2)),IF(ISNUMBER($G86),ROUND($I86*$G86,2),ROUND($I86*$F86,2)))</f>
        <v>0</v>
      </c>
      <c r="N86" s="33"/>
    </row>
    <row r="87" ht="18.75" customHeight="1">
      <c r="A87" s="34" t="s">
        <v>750</v>
      </c>
      <c r="B87" s="35"/>
      <c r="C87" s="51" t="s">
        <v>751</v>
      </c>
      <c r="D87" s="38"/>
      <c r="E87" s="62"/>
      <c r="F87" s="63">
        <v>0</v>
      </c>
      <c r="G87" s="62"/>
      <c r="H87" s="41">
        <v>1</v>
      </c>
      <c r="I87" s="42"/>
      <c r="J87" s="39"/>
      <c r="K87" s="42"/>
      <c r="L87" s="42"/>
      <c r="M87" s="43">
        <f t="shared" si="12"/>
        <v>0</v>
      </c>
      <c r="N87" s="33"/>
    </row>
    <row r="88" ht="29.25" customHeight="1">
      <c r="A88" s="34" t="s">
        <v>752</v>
      </c>
      <c r="B88" s="35"/>
      <c r="C88" s="52" t="s">
        <v>753</v>
      </c>
      <c r="D88" s="38" t="s">
        <v>43</v>
      </c>
      <c r="E88" s="50"/>
      <c r="F88" s="41">
        <v>1</v>
      </c>
      <c r="G88" s="50"/>
      <c r="H88" s="41">
        <v>1</v>
      </c>
      <c r="I88" s="42"/>
      <c r="J88" s="39"/>
      <c r="K88" s="42"/>
      <c r="L88" s="42"/>
      <c r="M88" s="43">
        <f t="shared" si="12"/>
        <v>0</v>
      </c>
      <c r="N88" s="33"/>
    </row>
    <row r="89" ht="29.25" customHeight="1">
      <c r="A89" s="34" t="s">
        <v>754</v>
      </c>
      <c r="B89" s="35"/>
      <c r="C89" s="52" t="s">
        <v>755</v>
      </c>
      <c r="D89" s="38" t="s">
        <v>43</v>
      </c>
      <c r="E89" s="50"/>
      <c r="F89" s="41">
        <v>1</v>
      </c>
      <c r="G89" s="50"/>
      <c r="H89" s="41">
        <v>1</v>
      </c>
      <c r="I89" s="42"/>
      <c r="J89" s="39"/>
      <c r="K89" s="42"/>
      <c r="L89" s="42"/>
      <c r="M89" s="43">
        <f t="shared" si="12"/>
        <v>0</v>
      </c>
      <c r="N89" s="33"/>
    </row>
    <row r="90" ht="29.25" customHeight="1">
      <c r="A90" s="34" t="s">
        <v>756</v>
      </c>
      <c r="B90" s="35"/>
      <c r="C90" s="52" t="s">
        <v>757</v>
      </c>
      <c r="D90" s="38" t="s">
        <v>43</v>
      </c>
      <c r="E90" s="50"/>
      <c r="F90" s="41">
        <v>1</v>
      </c>
      <c r="G90" s="50"/>
      <c r="H90" s="41">
        <v>1</v>
      </c>
      <c r="I90" s="42"/>
      <c r="J90" s="39"/>
      <c r="K90" s="42"/>
      <c r="L90" s="42"/>
      <c r="M90" s="43">
        <f t="shared" si="12"/>
        <v>0</v>
      </c>
      <c r="N90" s="33"/>
    </row>
    <row r="91" ht="29.25" customHeight="1">
      <c r="A91" s="34" t="s">
        <v>758</v>
      </c>
      <c r="B91" s="35"/>
      <c r="C91" s="52" t="s">
        <v>759</v>
      </c>
      <c r="D91" s="38" t="s">
        <v>43</v>
      </c>
      <c r="E91" s="50"/>
      <c r="F91" s="41">
        <v>1</v>
      </c>
      <c r="G91" s="50"/>
      <c r="H91" s="41">
        <v>1</v>
      </c>
      <c r="I91" s="42"/>
      <c r="J91" s="39"/>
      <c r="K91" s="42"/>
      <c r="L91" s="42"/>
      <c r="M91" s="43">
        <f t="shared" si="12"/>
        <v>0</v>
      </c>
      <c r="N91" s="33"/>
    </row>
    <row r="92" ht="18.75" customHeight="1">
      <c r="A92" s="34" t="s">
        <v>760</v>
      </c>
      <c r="B92" s="35"/>
      <c r="C92" s="51" t="s">
        <v>761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9.25" customHeight="1">
      <c r="A93" s="34" t="s">
        <v>762</v>
      </c>
      <c r="B93" s="35"/>
      <c r="C93" s="52" t="s">
        <v>763</v>
      </c>
      <c r="D93" s="38" t="s">
        <v>43</v>
      </c>
      <c r="E93" s="50"/>
      <c r="F93" s="41">
        <v>1</v>
      </c>
      <c r="G93" s="50"/>
      <c r="H93" s="41">
        <v>1</v>
      </c>
      <c r="I93" s="42"/>
      <c r="J93" s="39"/>
      <c r="K93" s="42"/>
      <c r="L93" s="42"/>
      <c r="M93" s="43">
        <f>IF(ISNUMBER($K93),IF(ISNUMBER($G93),ROUND($K93*$G93,2),ROUND($K93*$F93,2)),IF(ISNUMBER($G93),ROUND($I93*$G93,2),ROUND($I93*$F93,2)))</f>
        <v>0</v>
      </c>
      <c r="N93" s="33"/>
    </row>
    <row r="94" ht="18.75" customHeight="1">
      <c r="A94" s="34" t="s">
        <v>764</v>
      </c>
      <c r="B94" s="35"/>
      <c r="C94" s="37" t="s">
        <v>765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18.75" customHeight="1">
      <c r="A95" s="34" t="s">
        <v>766</v>
      </c>
      <c r="B95" s="35"/>
      <c r="C95" s="51" t="s">
        <v>767</v>
      </c>
      <c r="D95" s="38" t="s">
        <v>43</v>
      </c>
      <c r="E95" s="50"/>
      <c r="F95" s="41">
        <v>1</v>
      </c>
      <c r="G95" s="50"/>
      <c r="H95" s="41">
        <v>1</v>
      </c>
      <c r="I95" s="42"/>
      <c r="J95" s="39"/>
      <c r="K95" s="42"/>
      <c r="L95" s="42"/>
      <c r="M95" s="43">
        <f t="shared" ref="M95:M103" si="13">IF(ISNUMBER($K95),IF(ISNUMBER($G95),ROUND($K95*$G95,2),ROUND($K95*$F95,2)),IF(ISNUMBER($G95),ROUND($I95*$G95,2),ROUND($I95*$F95,2)))</f>
        <v>0</v>
      </c>
      <c r="N95" s="33"/>
    </row>
    <row r="96" ht="18.75" customHeight="1">
      <c r="A96" s="34" t="s">
        <v>768</v>
      </c>
      <c r="B96" s="35"/>
      <c r="C96" s="37" t="s">
        <v>769</v>
      </c>
      <c r="D96" s="38"/>
      <c r="E96" s="62"/>
      <c r="F96" s="63">
        <v>0</v>
      </c>
      <c r="G96" s="62"/>
      <c r="H96" s="41">
        <v>1</v>
      </c>
      <c r="I96" s="42"/>
      <c r="J96" s="39"/>
      <c r="K96" s="42"/>
      <c r="L96" s="42"/>
      <c r="M96" s="43">
        <f t="shared" si="13"/>
        <v>0</v>
      </c>
      <c r="N96" s="33"/>
    </row>
    <row r="97" ht="18.75" customHeight="1">
      <c r="A97" s="34" t="s">
        <v>770</v>
      </c>
      <c r="B97" s="35"/>
      <c r="C97" s="51" t="s">
        <v>771</v>
      </c>
      <c r="D97" s="38" t="s">
        <v>43</v>
      </c>
      <c r="E97" s="50"/>
      <c r="F97" s="41">
        <v>1</v>
      </c>
      <c r="G97" s="50"/>
      <c r="H97" s="41">
        <v>1</v>
      </c>
      <c r="I97" s="42"/>
      <c r="J97" s="39"/>
      <c r="K97" s="42"/>
      <c r="L97" s="42"/>
      <c r="M97" s="43">
        <f t="shared" si="13"/>
        <v>0</v>
      </c>
      <c r="N97" s="33"/>
    </row>
    <row r="98" ht="18.75" customHeight="1">
      <c r="A98" s="34" t="s">
        <v>772</v>
      </c>
      <c r="B98" s="35"/>
      <c r="C98" s="37" t="s">
        <v>773</v>
      </c>
      <c r="D98" s="38"/>
      <c r="E98" s="62"/>
      <c r="F98" s="63">
        <v>0</v>
      </c>
      <c r="G98" s="62"/>
      <c r="H98" s="41">
        <v>1</v>
      </c>
      <c r="I98" s="42"/>
      <c r="J98" s="39"/>
      <c r="K98" s="42"/>
      <c r="L98" s="42"/>
      <c r="M98" s="43">
        <f t="shared" si="13"/>
        <v>0</v>
      </c>
      <c r="N98" s="33"/>
    </row>
    <row r="99" ht="18.75" customHeight="1">
      <c r="A99" s="34" t="s">
        <v>774</v>
      </c>
      <c r="B99" s="35"/>
      <c r="C99" s="51" t="s">
        <v>775</v>
      </c>
      <c r="D99" s="38" t="s">
        <v>43</v>
      </c>
      <c r="E99" s="50"/>
      <c r="F99" s="41">
        <v>1</v>
      </c>
      <c r="G99" s="50"/>
      <c r="H99" s="41">
        <v>1</v>
      </c>
      <c r="I99" s="42"/>
      <c r="J99" s="39"/>
      <c r="K99" s="42"/>
      <c r="L99" s="42"/>
      <c r="M99" s="43">
        <f t="shared" si="13"/>
        <v>0</v>
      </c>
      <c r="N99" s="33"/>
    </row>
    <row r="100" ht="18.75" customHeight="1">
      <c r="A100" s="34" t="s">
        <v>776</v>
      </c>
      <c r="B100" s="35"/>
      <c r="C100" s="51" t="s">
        <v>777</v>
      </c>
      <c r="D100" s="38" t="s">
        <v>43</v>
      </c>
      <c r="E100" s="50"/>
      <c r="F100" s="41">
        <v>1</v>
      </c>
      <c r="G100" s="50"/>
      <c r="H100" s="41">
        <v>1</v>
      </c>
      <c r="I100" s="42"/>
      <c r="J100" s="39"/>
      <c r="K100" s="42"/>
      <c r="L100" s="42"/>
      <c r="M100" s="43">
        <f t="shared" si="13"/>
        <v>0</v>
      </c>
      <c r="N100" s="33"/>
    </row>
    <row r="101" ht="18.75" customHeight="1">
      <c r="A101" s="34" t="s">
        <v>778</v>
      </c>
      <c r="B101" s="35"/>
      <c r="C101" s="51" t="s">
        <v>779</v>
      </c>
      <c r="D101" s="38" t="s">
        <v>43</v>
      </c>
      <c r="E101" s="50"/>
      <c r="F101" s="41">
        <v>6</v>
      </c>
      <c r="G101" s="50"/>
      <c r="H101" s="41">
        <v>1</v>
      </c>
      <c r="I101" s="42"/>
      <c r="J101" s="39"/>
      <c r="K101" s="42"/>
      <c r="L101" s="42"/>
      <c r="M101" s="43">
        <f t="shared" si="13"/>
        <v>0</v>
      </c>
      <c r="N101" s="33"/>
    </row>
    <row r="102" ht="18.75" customHeight="1">
      <c r="A102" s="34" t="s">
        <v>780</v>
      </c>
      <c r="B102" s="35"/>
      <c r="C102" s="51" t="s">
        <v>781</v>
      </c>
      <c r="D102" s="38" t="s">
        <v>43</v>
      </c>
      <c r="E102" s="50"/>
      <c r="F102" s="41">
        <v>1</v>
      </c>
      <c r="G102" s="50"/>
      <c r="H102" s="41">
        <v>1</v>
      </c>
      <c r="I102" s="42"/>
      <c r="J102" s="39"/>
      <c r="K102" s="42"/>
      <c r="L102" s="42"/>
      <c r="M102" s="43">
        <f t="shared" si="13"/>
        <v>0</v>
      </c>
      <c r="N102" s="33"/>
    </row>
    <row r="103" ht="18.75" customHeight="1">
      <c r="A103" s="34" t="s">
        <v>782</v>
      </c>
      <c r="B103" s="35"/>
      <c r="C103" s="37" t="s">
        <v>783</v>
      </c>
      <c r="D103" s="38" t="s">
        <v>22</v>
      </c>
      <c r="E103" s="39"/>
      <c r="F103" s="40">
        <v>1</v>
      </c>
      <c r="G103" s="39"/>
      <c r="H103" s="41">
        <v>1</v>
      </c>
      <c r="I103" s="42"/>
      <c r="J103" s="39"/>
      <c r="K103" s="42"/>
      <c r="L103" s="42"/>
      <c r="M103" s="43">
        <f t="shared" si="13"/>
        <v>0</v>
      </c>
      <c r="N103" s="33"/>
    </row>
    <row r="104" ht="18.75" customHeight="1">
      <c r="A104" s="34" t="s">
        <v>784</v>
      </c>
      <c r="B104" s="35"/>
      <c r="C104" s="37" t="s">
        <v>785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18.75" customHeight="1">
      <c r="A105" s="34" t="s">
        <v>786</v>
      </c>
      <c r="B105" s="35"/>
      <c r="C105" s="51" t="s">
        <v>787</v>
      </c>
      <c r="D105" s="38" t="s">
        <v>43</v>
      </c>
      <c r="E105" s="50"/>
      <c r="F105" s="41">
        <v>4</v>
      </c>
      <c r="G105" s="50"/>
      <c r="H105" s="41">
        <v>1</v>
      </c>
      <c r="I105" s="42"/>
      <c r="J105" s="39"/>
      <c r="K105" s="42"/>
      <c r="L105" s="42"/>
      <c r="M105" s="43">
        <f t="shared" ref="M105:M106" si="14">IF(ISNUMBER($K105),IF(ISNUMBER($G105),ROUND($K105*$G105,2),ROUND($K105*$F105,2)),IF(ISNUMBER($G105),ROUND($I105*$G105,2),ROUND($I105*$F105,2)))</f>
        <v>0</v>
      </c>
      <c r="N105" s="33"/>
    </row>
    <row r="106" ht="18.75" customHeight="1">
      <c r="A106" s="34" t="s">
        <v>788</v>
      </c>
      <c r="B106" s="35"/>
      <c r="C106" s="51" t="s">
        <v>789</v>
      </c>
      <c r="D106" s="38" t="s">
        <v>43</v>
      </c>
      <c r="E106" s="50"/>
      <c r="F106" s="41">
        <v>1</v>
      </c>
      <c r="G106" s="50"/>
      <c r="H106" s="41">
        <v>1</v>
      </c>
      <c r="I106" s="42"/>
      <c r="J106" s="39"/>
      <c r="K106" s="42"/>
      <c r="L106" s="42"/>
      <c r="M106" s="43">
        <f t="shared" si="14"/>
        <v>0</v>
      </c>
      <c r="N106" s="33"/>
    </row>
    <row r="107" ht="18.75" customHeight="1">
      <c r="A107" s="34" t="s">
        <v>790</v>
      </c>
      <c r="B107" s="35"/>
      <c r="C107" s="37" t="s">
        <v>791</v>
      </c>
      <c r="D107" s="29"/>
      <c r="E107" s="30"/>
      <c r="F107" s="31"/>
      <c r="G107" s="30"/>
      <c r="H107" s="31"/>
      <c r="I107" s="30"/>
      <c r="J107" s="30"/>
      <c r="K107" s="30"/>
      <c r="L107" s="30"/>
      <c r="M107" s="32"/>
      <c r="N107" s="33"/>
    </row>
    <row r="108" ht="18.75" customHeight="1">
      <c r="A108" s="34" t="s">
        <v>792</v>
      </c>
      <c r="B108" s="35"/>
      <c r="C108" s="51" t="s">
        <v>793</v>
      </c>
      <c r="D108" s="29"/>
      <c r="E108" s="30"/>
      <c r="F108" s="31"/>
      <c r="G108" s="30"/>
      <c r="H108" s="31"/>
      <c r="I108" s="30"/>
      <c r="J108" s="30"/>
      <c r="K108" s="30"/>
      <c r="L108" s="30"/>
      <c r="M108" s="32"/>
      <c r="N108" s="33"/>
    </row>
    <row r="109" ht="29.25" customHeight="1">
      <c r="A109" s="34" t="s">
        <v>794</v>
      </c>
      <c r="B109" s="35"/>
      <c r="C109" s="52" t="s">
        <v>795</v>
      </c>
      <c r="D109" s="38" t="s">
        <v>43</v>
      </c>
      <c r="E109" s="50"/>
      <c r="F109" s="41">
        <v>1</v>
      </c>
      <c r="G109" s="50"/>
      <c r="H109" s="41">
        <v>1</v>
      </c>
      <c r="I109" s="42"/>
      <c r="J109" s="39"/>
      <c r="K109" s="42"/>
      <c r="L109" s="42"/>
      <c r="M109" s="43">
        <f t="shared" ref="M109:M116" si="15">IF(ISNUMBER($K109),IF(ISNUMBER($G109),ROUND($K109*$G109,2),ROUND($K109*$F109,2)),IF(ISNUMBER($G109),ROUND($I109*$G109,2),ROUND($I109*$F109,2)))</f>
        <v>0</v>
      </c>
      <c r="N109" s="33"/>
    </row>
    <row r="110" ht="29.25" customHeight="1">
      <c r="A110" s="34" t="s">
        <v>796</v>
      </c>
      <c r="B110" s="35"/>
      <c r="C110" s="52" t="s">
        <v>797</v>
      </c>
      <c r="D110" s="38" t="s">
        <v>43</v>
      </c>
      <c r="E110" s="50"/>
      <c r="F110" s="41">
        <v>2</v>
      </c>
      <c r="G110" s="50"/>
      <c r="H110" s="41">
        <v>1</v>
      </c>
      <c r="I110" s="42"/>
      <c r="J110" s="39"/>
      <c r="K110" s="42"/>
      <c r="L110" s="42"/>
      <c r="M110" s="43">
        <f t="shared" si="15"/>
        <v>0</v>
      </c>
      <c r="N110" s="33"/>
    </row>
    <row r="111" ht="29.25" customHeight="1">
      <c r="A111" s="34" t="s">
        <v>798</v>
      </c>
      <c r="B111" s="35"/>
      <c r="C111" s="52" t="s">
        <v>799</v>
      </c>
      <c r="D111" s="38" t="s">
        <v>22</v>
      </c>
      <c r="E111" s="39"/>
      <c r="F111" s="40">
        <v>1</v>
      </c>
      <c r="G111" s="39"/>
      <c r="H111" s="41">
        <v>1</v>
      </c>
      <c r="I111" s="42"/>
      <c r="J111" s="39"/>
      <c r="K111" s="42"/>
      <c r="L111" s="42"/>
      <c r="M111" s="43">
        <f t="shared" si="15"/>
        <v>0</v>
      </c>
      <c r="N111" s="33"/>
    </row>
    <row r="112" ht="29.25" customHeight="1">
      <c r="A112" s="34" t="s">
        <v>800</v>
      </c>
      <c r="B112" s="35"/>
      <c r="C112" s="52" t="s">
        <v>801</v>
      </c>
      <c r="D112" s="38" t="s">
        <v>43</v>
      </c>
      <c r="E112" s="50"/>
      <c r="F112" s="41">
        <v>2</v>
      </c>
      <c r="G112" s="50"/>
      <c r="H112" s="41">
        <v>1</v>
      </c>
      <c r="I112" s="42"/>
      <c r="J112" s="39"/>
      <c r="K112" s="42"/>
      <c r="L112" s="42"/>
      <c r="M112" s="43">
        <f t="shared" si="15"/>
        <v>0</v>
      </c>
      <c r="N112" s="33"/>
    </row>
    <row r="113" ht="18.75" customHeight="1">
      <c r="A113" s="34" t="s">
        <v>802</v>
      </c>
      <c r="B113" s="35"/>
      <c r="C113" s="51" t="s">
        <v>803</v>
      </c>
      <c r="D113" s="38" t="s">
        <v>43</v>
      </c>
      <c r="E113" s="50"/>
      <c r="F113" s="41">
        <v>1</v>
      </c>
      <c r="G113" s="50"/>
      <c r="H113" s="41">
        <v>1</v>
      </c>
      <c r="I113" s="42"/>
      <c r="J113" s="39"/>
      <c r="K113" s="42"/>
      <c r="L113" s="42"/>
      <c r="M113" s="43">
        <f t="shared" si="15"/>
        <v>0</v>
      </c>
      <c r="N113" s="33"/>
    </row>
    <row r="114" ht="18.75" customHeight="1">
      <c r="A114" s="34" t="s">
        <v>804</v>
      </c>
      <c r="B114" s="35"/>
      <c r="C114" s="51" t="s">
        <v>805</v>
      </c>
      <c r="D114" s="38" t="s">
        <v>43</v>
      </c>
      <c r="E114" s="50"/>
      <c r="F114" s="41">
        <v>1</v>
      </c>
      <c r="G114" s="50"/>
      <c r="H114" s="41">
        <v>1</v>
      </c>
      <c r="I114" s="42"/>
      <c r="J114" s="39"/>
      <c r="K114" s="42"/>
      <c r="L114" s="42"/>
      <c r="M114" s="43">
        <f t="shared" si="15"/>
        <v>0</v>
      </c>
      <c r="N114" s="33"/>
    </row>
    <row r="115" ht="18.75" customHeight="1">
      <c r="A115" s="34" t="s">
        <v>806</v>
      </c>
      <c r="B115" s="35"/>
      <c r="C115" s="51" t="s">
        <v>807</v>
      </c>
      <c r="D115" s="38" t="s">
        <v>43</v>
      </c>
      <c r="E115" s="50"/>
      <c r="F115" s="41">
        <v>1</v>
      </c>
      <c r="G115" s="50"/>
      <c r="H115" s="41">
        <v>1</v>
      </c>
      <c r="I115" s="42"/>
      <c r="J115" s="39"/>
      <c r="K115" s="42"/>
      <c r="L115" s="42"/>
      <c r="M115" s="43">
        <f t="shared" si="15"/>
        <v>0</v>
      </c>
      <c r="N115" s="33"/>
    </row>
    <row r="116" ht="18.75" customHeight="1">
      <c r="A116" s="34" t="s">
        <v>808</v>
      </c>
      <c r="B116" s="35"/>
      <c r="C116" s="51" t="s">
        <v>809</v>
      </c>
      <c r="D116" s="38" t="s">
        <v>43</v>
      </c>
      <c r="E116" s="50"/>
      <c r="F116" s="41">
        <v>1</v>
      </c>
      <c r="G116" s="50"/>
      <c r="H116" s="41">
        <v>1</v>
      </c>
      <c r="I116" s="42"/>
      <c r="J116" s="39"/>
      <c r="K116" s="42"/>
      <c r="L116" s="42"/>
      <c r="M116" s="43">
        <f t="shared" si="15"/>
        <v>0</v>
      </c>
      <c r="N116" s="33"/>
    </row>
    <row r="117" hidden="1" ht="31.5" customHeight="1">
      <c r="A117" s="44" t="s">
        <v>810</v>
      </c>
      <c r="B117" s="45"/>
      <c r="C117" s="45"/>
      <c r="D117" s="45"/>
      <c r="E117" s="45"/>
      <c r="F117" s="45"/>
      <c r="G117" s="45"/>
      <c r="H117" s="45"/>
      <c r="I117" s="45"/>
      <c r="J117" s="2"/>
      <c r="K117" s="2"/>
      <c r="L117" s="2"/>
      <c r="M117" s="46">
        <f>M$37+SUM(M$39:M$40)+SUM(M$43:M$46)+SUM(M$48:M$55)+SUM(M$57:M$74)+SUM(M$76:M$77)+SUM(M$79:M$80)+M$82+SUM(M$86:M$91)+M$93+SUM(M$95:M$103)+SUM(M$105:M$106)+SUM(M$109:M$116)</f>
        <v>0</v>
      </c>
      <c r="N117" s="47"/>
    </row>
    <row r="118" ht="26.25" customHeight="1">
      <c r="A118" s="34" t="s">
        <v>811</v>
      </c>
      <c r="B118" s="35"/>
      <c r="C118" s="36" t="s">
        <v>812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22.5" customHeight="1">
      <c r="A119" s="34" t="s">
        <v>813</v>
      </c>
      <c r="B119" s="35"/>
      <c r="C119" s="37" t="s">
        <v>814</v>
      </c>
      <c r="D119" s="29"/>
      <c r="E119" s="30"/>
      <c r="F119" s="31"/>
      <c r="G119" s="30"/>
      <c r="H119" s="31"/>
      <c r="I119" s="30"/>
      <c r="J119" s="30"/>
      <c r="K119" s="30"/>
      <c r="L119" s="30"/>
      <c r="M119" s="32"/>
      <c r="N119" s="33"/>
    </row>
    <row r="120" ht="18.75" customHeight="1">
      <c r="A120" s="34" t="s">
        <v>815</v>
      </c>
      <c r="B120" s="35"/>
      <c r="C120" s="37" t="s">
        <v>816</v>
      </c>
      <c r="D120" s="38" t="s">
        <v>22</v>
      </c>
      <c r="E120" s="39"/>
      <c r="F120" s="40">
        <v>1</v>
      </c>
      <c r="G120" s="39"/>
      <c r="H120" s="41">
        <v>1</v>
      </c>
      <c r="I120" s="42"/>
      <c r="J120" s="39"/>
      <c r="K120" s="42"/>
      <c r="L120" s="42"/>
      <c r="M120" s="43">
        <f t="shared" ref="M120:M122" si="16">IF(ISNUMBER($K120),IF(ISNUMBER($G120),ROUND($K120*$G120,2),ROUND($K120*$F120,2)),IF(ISNUMBER($G120),ROUND($I120*$G120,2),ROUND($I120*$F120,2)))</f>
        <v>0</v>
      </c>
      <c r="N120" s="33"/>
    </row>
    <row r="121" ht="18.75" customHeight="1">
      <c r="A121" s="34" t="s">
        <v>817</v>
      </c>
      <c r="B121" s="35"/>
      <c r="C121" s="37" t="s">
        <v>818</v>
      </c>
      <c r="D121" s="38" t="s">
        <v>22</v>
      </c>
      <c r="E121" s="39"/>
      <c r="F121" s="40">
        <v>1</v>
      </c>
      <c r="G121" s="39"/>
      <c r="H121" s="41">
        <v>1</v>
      </c>
      <c r="I121" s="42"/>
      <c r="J121" s="39"/>
      <c r="K121" s="42"/>
      <c r="L121" s="42"/>
      <c r="M121" s="43">
        <f t="shared" si="16"/>
        <v>0</v>
      </c>
      <c r="N121" s="33"/>
    </row>
    <row r="122" ht="18.75" customHeight="1">
      <c r="A122" s="34" t="s">
        <v>819</v>
      </c>
      <c r="B122" s="35"/>
      <c r="C122" s="37" t="s">
        <v>820</v>
      </c>
      <c r="D122" s="38" t="s">
        <v>61</v>
      </c>
      <c r="E122" s="48"/>
      <c r="F122" s="49">
        <v>150</v>
      </c>
      <c r="G122" s="48"/>
      <c r="H122" s="41">
        <v>1</v>
      </c>
      <c r="I122" s="42"/>
      <c r="J122" s="39"/>
      <c r="K122" s="42"/>
      <c r="L122" s="42"/>
      <c r="M122" s="43">
        <f t="shared" si="16"/>
        <v>0</v>
      </c>
      <c r="N122" s="33"/>
    </row>
    <row r="123" ht="22.5" customHeight="1">
      <c r="A123" s="34" t="s">
        <v>821</v>
      </c>
      <c r="B123" s="35"/>
      <c r="C123" s="37" t="s">
        <v>822</v>
      </c>
      <c r="D123" s="29"/>
      <c r="E123" s="30"/>
      <c r="F123" s="31"/>
      <c r="G123" s="30"/>
      <c r="H123" s="31"/>
      <c r="I123" s="30"/>
      <c r="J123" s="30"/>
      <c r="K123" s="30"/>
      <c r="L123" s="30"/>
      <c r="M123" s="32"/>
      <c r="N123" s="33"/>
    </row>
    <row r="124" ht="18.75" customHeight="1">
      <c r="A124" s="34" t="s">
        <v>823</v>
      </c>
      <c r="B124" s="35"/>
      <c r="C124" s="37" t="s">
        <v>824</v>
      </c>
      <c r="D124" s="38" t="s">
        <v>61</v>
      </c>
      <c r="E124" s="48"/>
      <c r="F124" s="49">
        <v>30</v>
      </c>
      <c r="G124" s="48"/>
      <c r="H124" s="41">
        <v>1</v>
      </c>
      <c r="I124" s="42"/>
      <c r="J124" s="39"/>
      <c r="K124" s="42"/>
      <c r="L124" s="42"/>
      <c r="M124" s="43">
        <f t="shared" ref="M124:M126" si="17">IF(ISNUMBER($K124),IF(ISNUMBER($G124),ROUND($K124*$G124,2),ROUND($K124*$F124,2)),IF(ISNUMBER($G124),ROUND($I124*$G124,2),ROUND($I124*$F124,2)))</f>
        <v>0</v>
      </c>
      <c r="N124" s="33"/>
    </row>
    <row r="125" ht="22.5" customHeight="1">
      <c r="A125" s="34" t="s">
        <v>825</v>
      </c>
      <c r="B125" s="35"/>
      <c r="C125" s="37" t="s">
        <v>826</v>
      </c>
      <c r="D125" s="38"/>
      <c r="E125" s="62"/>
      <c r="F125" s="63">
        <v>0</v>
      </c>
      <c r="G125" s="62"/>
      <c r="H125" s="41">
        <v>1</v>
      </c>
      <c r="I125" s="42"/>
      <c r="J125" s="39"/>
      <c r="K125" s="42"/>
      <c r="L125" s="42"/>
      <c r="M125" s="43">
        <f t="shared" si="17"/>
        <v>0</v>
      </c>
      <c r="N125" s="33"/>
    </row>
    <row r="126" ht="18.75" customHeight="1">
      <c r="A126" s="34" t="s">
        <v>827</v>
      </c>
      <c r="B126" s="35"/>
      <c r="C126" s="37" t="s">
        <v>828</v>
      </c>
      <c r="D126" s="38" t="s">
        <v>61</v>
      </c>
      <c r="E126" s="48"/>
      <c r="F126" s="49">
        <v>15</v>
      </c>
      <c r="G126" s="48"/>
      <c r="H126" s="41">
        <v>1</v>
      </c>
      <c r="I126" s="42"/>
      <c r="J126" s="39"/>
      <c r="K126" s="42"/>
      <c r="L126" s="42"/>
      <c r="M126" s="43">
        <f t="shared" si="17"/>
        <v>0</v>
      </c>
      <c r="N126" s="33"/>
    </row>
    <row r="127" ht="22.5" customHeight="1">
      <c r="A127" s="34" t="s">
        <v>829</v>
      </c>
      <c r="B127" s="35"/>
      <c r="C127" s="37" t="s">
        <v>830</v>
      </c>
      <c r="D127" s="29"/>
      <c r="E127" s="30"/>
      <c r="F127" s="31"/>
      <c r="G127" s="30"/>
      <c r="H127" s="31"/>
      <c r="I127" s="30"/>
      <c r="J127" s="30"/>
      <c r="K127" s="30"/>
      <c r="L127" s="30"/>
      <c r="M127" s="32"/>
      <c r="N127" s="33"/>
    </row>
    <row r="128" ht="18.75" customHeight="1">
      <c r="A128" s="34" t="s">
        <v>831</v>
      </c>
      <c r="B128" s="35"/>
      <c r="C128" s="37" t="s">
        <v>828</v>
      </c>
      <c r="D128" s="38" t="s">
        <v>61</v>
      </c>
      <c r="E128" s="48"/>
      <c r="F128" s="49">
        <v>15</v>
      </c>
      <c r="G128" s="48"/>
      <c r="H128" s="41">
        <v>1</v>
      </c>
      <c r="I128" s="42"/>
      <c r="J128" s="39"/>
      <c r="K128" s="42"/>
      <c r="L128" s="42"/>
      <c r="M128" s="43">
        <f t="shared" ref="M128:M142" si="18">IF(ISNUMBER($K128),IF(ISNUMBER($G128),ROUND($K128*$G128,2),ROUND($K128*$F128,2)),IF(ISNUMBER($G128),ROUND($I128*$G128,2),ROUND($I128*$F128,2)))</f>
        <v>0</v>
      </c>
      <c r="N128" s="33"/>
    </row>
    <row r="129" ht="18.75" customHeight="1">
      <c r="A129" s="34" t="s">
        <v>832</v>
      </c>
      <c r="B129" s="35"/>
      <c r="C129" s="37" t="s">
        <v>833</v>
      </c>
      <c r="D129" s="38" t="s">
        <v>43</v>
      </c>
      <c r="E129" s="50"/>
      <c r="F129" s="41">
        <v>1</v>
      </c>
      <c r="G129" s="50"/>
      <c r="H129" s="41">
        <v>1</v>
      </c>
      <c r="I129" s="42"/>
      <c r="J129" s="39"/>
      <c r="K129" s="42"/>
      <c r="L129" s="42"/>
      <c r="M129" s="43">
        <f t="shared" si="18"/>
        <v>0</v>
      </c>
      <c r="N129" s="33"/>
    </row>
    <row r="130" ht="18.75" customHeight="1">
      <c r="A130" s="34" t="s">
        <v>834</v>
      </c>
      <c r="B130" s="35"/>
      <c r="C130" s="37" t="s">
        <v>835</v>
      </c>
      <c r="D130" s="38" t="s">
        <v>43</v>
      </c>
      <c r="E130" s="50"/>
      <c r="F130" s="41">
        <v>1</v>
      </c>
      <c r="G130" s="50"/>
      <c r="H130" s="41">
        <v>1</v>
      </c>
      <c r="I130" s="42"/>
      <c r="J130" s="39"/>
      <c r="K130" s="42"/>
      <c r="L130" s="42"/>
      <c r="M130" s="43">
        <f t="shared" si="18"/>
        <v>0</v>
      </c>
      <c r="N130" s="33"/>
    </row>
    <row r="131" ht="22.5" customHeight="1">
      <c r="A131" s="34" t="s">
        <v>836</v>
      </c>
      <c r="B131" s="35"/>
      <c r="C131" s="37" t="s">
        <v>837</v>
      </c>
      <c r="D131" s="38"/>
      <c r="E131" s="62"/>
      <c r="F131" s="63">
        <v>0</v>
      </c>
      <c r="G131" s="62"/>
      <c r="H131" s="41">
        <v>1</v>
      </c>
      <c r="I131" s="42"/>
      <c r="J131" s="39"/>
      <c r="K131" s="42"/>
      <c r="L131" s="42"/>
      <c r="M131" s="43">
        <f t="shared" si="18"/>
        <v>0</v>
      </c>
      <c r="N131" s="33"/>
    </row>
    <row r="132" ht="18.75" customHeight="1">
      <c r="A132" s="34" t="s">
        <v>838</v>
      </c>
      <c r="B132" s="35"/>
      <c r="C132" s="37" t="s">
        <v>839</v>
      </c>
      <c r="D132" s="38" t="s">
        <v>61</v>
      </c>
      <c r="E132" s="48"/>
      <c r="F132" s="49">
        <v>40</v>
      </c>
      <c r="G132" s="48"/>
      <c r="H132" s="41">
        <v>1</v>
      </c>
      <c r="I132" s="42"/>
      <c r="J132" s="39"/>
      <c r="K132" s="42"/>
      <c r="L132" s="42"/>
      <c r="M132" s="43">
        <f t="shared" si="18"/>
        <v>0</v>
      </c>
      <c r="N132" s="33"/>
    </row>
    <row r="133" ht="18.75" customHeight="1">
      <c r="A133" s="34" t="s">
        <v>840</v>
      </c>
      <c r="B133" s="35"/>
      <c r="C133" s="37" t="s">
        <v>841</v>
      </c>
      <c r="D133" s="38" t="s">
        <v>43</v>
      </c>
      <c r="E133" s="50"/>
      <c r="F133" s="41">
        <v>3</v>
      </c>
      <c r="G133" s="50"/>
      <c r="H133" s="41">
        <v>1</v>
      </c>
      <c r="I133" s="42"/>
      <c r="J133" s="39"/>
      <c r="K133" s="42"/>
      <c r="L133" s="42"/>
      <c r="M133" s="43">
        <f t="shared" si="18"/>
        <v>0</v>
      </c>
      <c r="N133" s="33"/>
    </row>
    <row r="134" ht="18.75" customHeight="1">
      <c r="A134" s="34" t="s">
        <v>842</v>
      </c>
      <c r="B134" s="35"/>
      <c r="C134" s="37" t="s">
        <v>843</v>
      </c>
      <c r="D134" s="38" t="s">
        <v>22</v>
      </c>
      <c r="E134" s="39"/>
      <c r="F134" s="40">
        <v>1</v>
      </c>
      <c r="G134" s="39"/>
      <c r="H134" s="41">
        <v>1</v>
      </c>
      <c r="I134" s="42"/>
      <c r="J134" s="39"/>
      <c r="K134" s="42"/>
      <c r="L134" s="42"/>
      <c r="M134" s="43">
        <f t="shared" si="18"/>
        <v>0</v>
      </c>
      <c r="N134" s="33"/>
    </row>
    <row r="135" ht="22.5" customHeight="1">
      <c r="A135" s="34" t="s">
        <v>844</v>
      </c>
      <c r="B135" s="35"/>
      <c r="C135" s="37" t="s">
        <v>845</v>
      </c>
      <c r="D135" s="38"/>
      <c r="E135" s="62"/>
      <c r="F135" s="63">
        <v>0</v>
      </c>
      <c r="G135" s="62"/>
      <c r="H135" s="41">
        <v>1</v>
      </c>
      <c r="I135" s="42"/>
      <c r="J135" s="39"/>
      <c r="K135" s="42"/>
      <c r="L135" s="42"/>
      <c r="M135" s="43">
        <f t="shared" si="18"/>
        <v>0</v>
      </c>
      <c r="N135" s="33"/>
    </row>
    <row r="136" ht="18.75" customHeight="1">
      <c r="A136" s="34" t="s">
        <v>846</v>
      </c>
      <c r="B136" s="35"/>
      <c r="C136" s="37" t="s">
        <v>839</v>
      </c>
      <c r="D136" s="38" t="s">
        <v>61</v>
      </c>
      <c r="E136" s="48"/>
      <c r="F136" s="49">
        <v>40</v>
      </c>
      <c r="G136" s="48"/>
      <c r="H136" s="41">
        <v>1</v>
      </c>
      <c r="I136" s="42"/>
      <c r="J136" s="39"/>
      <c r="K136" s="42"/>
      <c r="L136" s="42"/>
      <c r="M136" s="43">
        <f t="shared" si="18"/>
        <v>0</v>
      </c>
      <c r="N136" s="33"/>
    </row>
    <row r="137" ht="18.75" customHeight="1">
      <c r="A137" s="34" t="s">
        <v>847</v>
      </c>
      <c r="B137" s="35"/>
      <c r="C137" s="37" t="s">
        <v>841</v>
      </c>
      <c r="D137" s="38" t="s">
        <v>43</v>
      </c>
      <c r="E137" s="50"/>
      <c r="F137" s="41">
        <v>3</v>
      </c>
      <c r="G137" s="50"/>
      <c r="H137" s="41">
        <v>1</v>
      </c>
      <c r="I137" s="42"/>
      <c r="J137" s="39"/>
      <c r="K137" s="42"/>
      <c r="L137" s="42"/>
      <c r="M137" s="43">
        <f t="shared" si="18"/>
        <v>0</v>
      </c>
      <c r="N137" s="33"/>
    </row>
    <row r="138" ht="18.75" customHeight="1">
      <c r="A138" s="34" t="s">
        <v>848</v>
      </c>
      <c r="B138" s="35"/>
      <c r="C138" s="37" t="s">
        <v>843</v>
      </c>
      <c r="D138" s="38" t="s">
        <v>22</v>
      </c>
      <c r="E138" s="39"/>
      <c r="F138" s="40">
        <v>1</v>
      </c>
      <c r="G138" s="39"/>
      <c r="H138" s="41">
        <v>1</v>
      </c>
      <c r="I138" s="42"/>
      <c r="J138" s="39"/>
      <c r="K138" s="42"/>
      <c r="L138" s="42"/>
      <c r="M138" s="43">
        <f t="shared" si="18"/>
        <v>0</v>
      </c>
      <c r="N138" s="33"/>
    </row>
    <row r="139" ht="22.5" customHeight="1">
      <c r="A139" s="34" t="s">
        <v>849</v>
      </c>
      <c r="B139" s="35"/>
      <c r="C139" s="37" t="s">
        <v>850</v>
      </c>
      <c r="D139" s="38"/>
      <c r="E139" s="62"/>
      <c r="F139" s="63">
        <v>0</v>
      </c>
      <c r="G139" s="62"/>
      <c r="H139" s="41">
        <v>1</v>
      </c>
      <c r="I139" s="42"/>
      <c r="J139" s="39"/>
      <c r="K139" s="42"/>
      <c r="L139" s="42"/>
      <c r="M139" s="43">
        <f t="shared" si="18"/>
        <v>0</v>
      </c>
      <c r="N139" s="33"/>
    </row>
    <row r="140" ht="18.75" customHeight="1">
      <c r="A140" s="34" t="s">
        <v>851</v>
      </c>
      <c r="B140" s="35"/>
      <c r="C140" s="37" t="s">
        <v>839</v>
      </c>
      <c r="D140" s="38" t="s">
        <v>61</v>
      </c>
      <c r="E140" s="48"/>
      <c r="F140" s="49">
        <v>10</v>
      </c>
      <c r="G140" s="48"/>
      <c r="H140" s="41">
        <v>1</v>
      </c>
      <c r="I140" s="42"/>
      <c r="J140" s="39"/>
      <c r="K140" s="42"/>
      <c r="L140" s="42"/>
      <c r="M140" s="43">
        <f t="shared" si="18"/>
        <v>0</v>
      </c>
      <c r="N140" s="33"/>
    </row>
    <row r="141" ht="18.75" customHeight="1">
      <c r="A141" s="34" t="s">
        <v>852</v>
      </c>
      <c r="B141" s="35"/>
      <c r="C141" s="37" t="s">
        <v>841</v>
      </c>
      <c r="D141" s="38" t="s">
        <v>43</v>
      </c>
      <c r="E141" s="50"/>
      <c r="F141" s="41">
        <v>1</v>
      </c>
      <c r="G141" s="50"/>
      <c r="H141" s="41">
        <v>1</v>
      </c>
      <c r="I141" s="42"/>
      <c r="J141" s="39"/>
      <c r="K141" s="42"/>
      <c r="L141" s="42"/>
      <c r="M141" s="43">
        <f t="shared" si="18"/>
        <v>0</v>
      </c>
      <c r="N141" s="33"/>
    </row>
    <row r="142" ht="18.75" customHeight="1">
      <c r="A142" s="34" t="s">
        <v>853</v>
      </c>
      <c r="B142" s="35"/>
      <c r="C142" s="37" t="s">
        <v>843</v>
      </c>
      <c r="D142" s="38" t="s">
        <v>22</v>
      </c>
      <c r="E142" s="39"/>
      <c r="F142" s="40">
        <v>1</v>
      </c>
      <c r="G142" s="39"/>
      <c r="H142" s="41">
        <v>1</v>
      </c>
      <c r="I142" s="42"/>
      <c r="J142" s="39"/>
      <c r="K142" s="42"/>
      <c r="L142" s="42"/>
      <c r="M142" s="43">
        <f t="shared" si="18"/>
        <v>0</v>
      </c>
      <c r="N142" s="33"/>
    </row>
    <row r="143" ht="22.5" customHeight="1">
      <c r="A143" s="34" t="s">
        <v>854</v>
      </c>
      <c r="B143" s="35"/>
      <c r="C143" s="37" t="s">
        <v>855</v>
      </c>
      <c r="D143" s="29"/>
      <c r="E143" s="30"/>
      <c r="F143" s="31"/>
      <c r="G143" s="30"/>
      <c r="H143" s="31"/>
      <c r="I143" s="30"/>
      <c r="J143" s="30"/>
      <c r="K143" s="30"/>
      <c r="L143" s="30"/>
      <c r="M143" s="32"/>
      <c r="N143" s="33"/>
    </row>
    <row r="144" ht="18.75" customHeight="1">
      <c r="A144" s="34" t="s">
        <v>856</v>
      </c>
      <c r="B144" s="35"/>
      <c r="C144" s="37" t="s">
        <v>839</v>
      </c>
      <c r="D144" s="38" t="s">
        <v>61</v>
      </c>
      <c r="E144" s="48"/>
      <c r="F144" s="49">
        <v>15</v>
      </c>
      <c r="G144" s="48"/>
      <c r="H144" s="41">
        <v>1</v>
      </c>
      <c r="I144" s="42"/>
      <c r="J144" s="39"/>
      <c r="K144" s="42"/>
      <c r="L144" s="42"/>
      <c r="M144" s="43">
        <f t="shared" ref="M144:M146" si="19">IF(ISNUMBER($K144),IF(ISNUMBER($G144),ROUND($K144*$G144,2),ROUND($K144*$F144,2)),IF(ISNUMBER($G144),ROUND($I144*$G144,2),ROUND($I144*$F144,2)))</f>
        <v>0</v>
      </c>
      <c r="N144" s="33"/>
    </row>
    <row r="145" ht="18.75" customHeight="1">
      <c r="A145" s="34" t="s">
        <v>857</v>
      </c>
      <c r="B145" s="35"/>
      <c r="C145" s="37" t="s">
        <v>841</v>
      </c>
      <c r="D145" s="38" t="s">
        <v>43</v>
      </c>
      <c r="E145" s="50"/>
      <c r="F145" s="41">
        <v>1</v>
      </c>
      <c r="G145" s="50"/>
      <c r="H145" s="41">
        <v>1</v>
      </c>
      <c r="I145" s="42"/>
      <c r="J145" s="39"/>
      <c r="K145" s="42"/>
      <c r="L145" s="42"/>
      <c r="M145" s="43">
        <f t="shared" si="19"/>
        <v>0</v>
      </c>
      <c r="N145" s="33"/>
    </row>
    <row r="146" ht="18.75" customHeight="1">
      <c r="A146" s="34" t="s">
        <v>858</v>
      </c>
      <c r="B146" s="35"/>
      <c r="C146" s="37" t="s">
        <v>843</v>
      </c>
      <c r="D146" s="38" t="s">
        <v>22</v>
      </c>
      <c r="E146" s="39"/>
      <c r="F146" s="40">
        <v>1</v>
      </c>
      <c r="G146" s="39"/>
      <c r="H146" s="41">
        <v>1</v>
      </c>
      <c r="I146" s="42"/>
      <c r="J146" s="39"/>
      <c r="K146" s="42"/>
      <c r="L146" s="42"/>
      <c r="M146" s="43">
        <f t="shared" si="19"/>
        <v>0</v>
      </c>
      <c r="N146" s="33"/>
    </row>
    <row r="147" ht="22.5" customHeight="1">
      <c r="A147" s="34" t="s">
        <v>859</v>
      </c>
      <c r="B147" s="35"/>
      <c r="C147" s="37" t="s">
        <v>860</v>
      </c>
      <c r="D147" s="29"/>
      <c r="E147" s="30"/>
      <c r="F147" s="31"/>
      <c r="G147" s="30"/>
      <c r="H147" s="31"/>
      <c r="I147" s="30"/>
      <c r="J147" s="30"/>
      <c r="K147" s="30"/>
      <c r="L147" s="30"/>
      <c r="M147" s="32"/>
      <c r="N147" s="33"/>
    </row>
    <row r="148" ht="18.75" customHeight="1">
      <c r="A148" s="34" t="s">
        <v>861</v>
      </c>
      <c r="B148" s="35"/>
      <c r="C148" s="37" t="s">
        <v>839</v>
      </c>
      <c r="D148" s="38" t="s">
        <v>61</v>
      </c>
      <c r="E148" s="48"/>
      <c r="F148" s="49">
        <v>15</v>
      </c>
      <c r="G148" s="48"/>
      <c r="H148" s="41">
        <v>1</v>
      </c>
      <c r="I148" s="42"/>
      <c r="J148" s="39"/>
      <c r="K148" s="42"/>
      <c r="L148" s="42"/>
      <c r="M148" s="43">
        <f t="shared" ref="M148:M150" si="20">IF(ISNUMBER($K148),IF(ISNUMBER($G148),ROUND($K148*$G148,2),ROUND($K148*$F148,2)),IF(ISNUMBER($G148),ROUND($I148*$G148,2),ROUND($I148*$F148,2)))</f>
        <v>0</v>
      </c>
      <c r="N148" s="33"/>
    </row>
    <row r="149" ht="18.75" customHeight="1">
      <c r="A149" s="34" t="s">
        <v>862</v>
      </c>
      <c r="B149" s="35"/>
      <c r="C149" s="37" t="s">
        <v>841</v>
      </c>
      <c r="D149" s="38" t="s">
        <v>43</v>
      </c>
      <c r="E149" s="50"/>
      <c r="F149" s="41">
        <v>1</v>
      </c>
      <c r="G149" s="50"/>
      <c r="H149" s="41">
        <v>1</v>
      </c>
      <c r="I149" s="42"/>
      <c r="J149" s="39"/>
      <c r="K149" s="42"/>
      <c r="L149" s="42"/>
      <c r="M149" s="43">
        <f t="shared" si="20"/>
        <v>0</v>
      </c>
      <c r="N149" s="33"/>
    </row>
    <row r="150" ht="18.75" customHeight="1">
      <c r="A150" s="34" t="s">
        <v>863</v>
      </c>
      <c r="B150" s="35"/>
      <c r="C150" s="37" t="s">
        <v>843</v>
      </c>
      <c r="D150" s="38" t="s">
        <v>22</v>
      </c>
      <c r="E150" s="39"/>
      <c r="F150" s="40">
        <v>1</v>
      </c>
      <c r="G150" s="39"/>
      <c r="H150" s="41">
        <v>1</v>
      </c>
      <c r="I150" s="42"/>
      <c r="J150" s="39"/>
      <c r="K150" s="42"/>
      <c r="L150" s="42"/>
      <c r="M150" s="43">
        <f t="shared" si="20"/>
        <v>0</v>
      </c>
      <c r="N150" s="33"/>
    </row>
    <row r="151" ht="22.5" customHeight="1">
      <c r="A151" s="34" t="s">
        <v>864</v>
      </c>
      <c r="B151" s="35"/>
      <c r="C151" s="37" t="s">
        <v>865</v>
      </c>
      <c r="D151" s="29"/>
      <c r="E151" s="30"/>
      <c r="F151" s="31"/>
      <c r="G151" s="30"/>
      <c r="H151" s="31"/>
      <c r="I151" s="30"/>
      <c r="J151" s="30"/>
      <c r="K151" s="30"/>
      <c r="L151" s="30"/>
      <c r="M151" s="32"/>
      <c r="N151" s="33"/>
    </row>
    <row r="152" ht="42" customHeight="1">
      <c r="A152" s="34" t="s">
        <v>866</v>
      </c>
      <c r="B152" s="35"/>
      <c r="C152" s="37" t="s">
        <v>867</v>
      </c>
      <c r="D152" s="38" t="s">
        <v>61</v>
      </c>
      <c r="E152" s="48"/>
      <c r="F152" s="49">
        <v>15</v>
      </c>
      <c r="G152" s="48"/>
      <c r="H152" s="41">
        <v>1</v>
      </c>
      <c r="I152" s="42"/>
      <c r="J152" s="39"/>
      <c r="K152" s="42"/>
      <c r="L152" s="42"/>
      <c r="M152" s="43">
        <f t="shared" ref="M152:M153" si="21">IF(ISNUMBER($K152),IF(ISNUMBER($G152),ROUND($K152*$G152,2),ROUND($K152*$F152,2)),IF(ISNUMBER($G152),ROUND($I152*$G152,2),ROUND($I152*$F152,2)))</f>
        <v>0</v>
      </c>
      <c r="N152" s="33"/>
    </row>
    <row r="153" ht="42" customHeight="1">
      <c r="A153" s="34" t="s">
        <v>868</v>
      </c>
      <c r="B153" s="35"/>
      <c r="C153" s="37" t="s">
        <v>869</v>
      </c>
      <c r="D153" s="38" t="s">
        <v>61</v>
      </c>
      <c r="E153" s="48"/>
      <c r="F153" s="49">
        <v>5</v>
      </c>
      <c r="G153" s="48"/>
      <c r="H153" s="41">
        <v>1</v>
      </c>
      <c r="I153" s="42"/>
      <c r="J153" s="39"/>
      <c r="K153" s="42"/>
      <c r="L153" s="42"/>
      <c r="M153" s="43">
        <f t="shared" si="21"/>
        <v>0</v>
      </c>
      <c r="N153" s="33"/>
    </row>
    <row r="154" hidden="1" ht="31.5" customHeight="1">
      <c r="A154" s="44" t="s">
        <v>870</v>
      </c>
      <c r="B154" s="45"/>
      <c r="C154" s="45"/>
      <c r="D154" s="45"/>
      <c r="E154" s="45"/>
      <c r="F154" s="45"/>
      <c r="G154" s="45"/>
      <c r="H154" s="45"/>
      <c r="I154" s="45"/>
      <c r="J154" s="2"/>
      <c r="K154" s="2"/>
      <c r="L154" s="2"/>
      <c r="M154" s="46">
        <f>SUM(M$120:M$122)+SUM(M$124:M$126)+SUM(M$128:M$142)+SUM(M$144:M$146)+SUM(M$148:M$150)+SUM(M$152:M$153)</f>
        <v>0</v>
      </c>
      <c r="N154" s="47"/>
    </row>
    <row r="155" ht="26.25" customHeight="1">
      <c r="A155" s="34" t="s">
        <v>871</v>
      </c>
      <c r="B155" s="35"/>
      <c r="C155" s="36" t="s">
        <v>872</v>
      </c>
      <c r="D155" s="29"/>
      <c r="E155" s="30"/>
      <c r="F155" s="31"/>
      <c r="G155" s="30"/>
      <c r="H155" s="31"/>
      <c r="I155" s="30"/>
      <c r="J155" s="30"/>
      <c r="K155" s="30"/>
      <c r="L155" s="30"/>
      <c r="M155" s="32"/>
      <c r="N155" s="33"/>
    </row>
    <row r="156" ht="22.5" customHeight="1">
      <c r="A156" s="34" t="s">
        <v>873</v>
      </c>
      <c r="B156" s="35"/>
      <c r="C156" s="37" t="s">
        <v>874</v>
      </c>
      <c r="D156" s="38" t="s">
        <v>22</v>
      </c>
      <c r="E156" s="39"/>
      <c r="F156" s="40">
        <v>1</v>
      </c>
      <c r="G156" s="39"/>
      <c r="H156" s="41">
        <v>1</v>
      </c>
      <c r="I156" s="42"/>
      <c r="J156" s="39"/>
      <c r="K156" s="42"/>
      <c r="L156" s="42"/>
      <c r="M156" s="43">
        <f t="shared" ref="M156:M158" si="22">IF(ISNUMBER($K156),IF(ISNUMBER($G156),ROUND($K156*$G156,2),ROUND($K156*$F156,2)),IF(ISNUMBER($G156),ROUND($I156*$G156,2),ROUND($I156*$F156,2)))</f>
        <v>0</v>
      </c>
      <c r="N156" s="33"/>
    </row>
    <row r="157" ht="22.5" customHeight="1">
      <c r="A157" s="34" t="s">
        <v>875</v>
      </c>
      <c r="B157" s="35"/>
      <c r="C157" s="37" t="s">
        <v>876</v>
      </c>
      <c r="D157" s="38" t="s">
        <v>22</v>
      </c>
      <c r="E157" s="39"/>
      <c r="F157" s="40">
        <v>1</v>
      </c>
      <c r="G157" s="39"/>
      <c r="H157" s="41">
        <v>1</v>
      </c>
      <c r="I157" s="42"/>
      <c r="J157" s="39"/>
      <c r="K157" s="42"/>
      <c r="L157" s="42"/>
      <c r="M157" s="43">
        <f t="shared" si="22"/>
        <v>0</v>
      </c>
      <c r="N157" s="33"/>
    </row>
    <row r="158" ht="22.5" customHeight="1">
      <c r="A158" s="34" t="s">
        <v>877</v>
      </c>
      <c r="B158" s="35"/>
      <c r="C158" s="37" t="s">
        <v>878</v>
      </c>
      <c r="D158" s="38" t="s">
        <v>22</v>
      </c>
      <c r="E158" s="39"/>
      <c r="F158" s="40">
        <v>1</v>
      </c>
      <c r="G158" s="39"/>
      <c r="H158" s="41">
        <v>1</v>
      </c>
      <c r="I158" s="42"/>
      <c r="J158" s="39"/>
      <c r="K158" s="42"/>
      <c r="L158" s="42"/>
      <c r="M158" s="43">
        <f t="shared" si="22"/>
        <v>0</v>
      </c>
      <c r="N158" s="33"/>
    </row>
    <row r="159" hidden="1" ht="31.5" customHeight="1">
      <c r="A159" s="44" t="s">
        <v>879</v>
      </c>
      <c r="B159" s="45"/>
      <c r="C159" s="45"/>
      <c r="D159" s="45"/>
      <c r="E159" s="45"/>
      <c r="F159" s="45"/>
      <c r="G159" s="45"/>
      <c r="H159" s="45"/>
      <c r="I159" s="45"/>
      <c r="J159" s="2"/>
      <c r="K159" s="2"/>
      <c r="L159" s="2"/>
      <c r="M159" s="46">
        <f>SUM(M$156:M$158)</f>
        <v>0</v>
      </c>
      <c r="N159" s="47"/>
    </row>
    <row r="160" ht="15" customHeight="1">
      <c r="A160" s="64" t="s">
        <v>880</v>
      </c>
      <c r="B160" s="65"/>
      <c r="C160" s="65"/>
      <c r="D160" s="65"/>
      <c r="E160" s="65"/>
      <c r="F160" s="65"/>
      <c r="G160" s="65"/>
      <c r="H160" s="65"/>
      <c r="I160" s="65"/>
      <c r="J160" s="2"/>
      <c r="K160" s="2"/>
      <c r="L160" s="2"/>
      <c r="M160" s="66">
        <f>SUM(M$11:M$12)+SUM(M$16:M$18)+SUM(M$20:M$21)+SUM(M$23:M$25)+SUM(M$28:M$29)+SUM(M$31:M$33)+M$37+SUM(M$39:M$40)+SUM(M$43:M$46)+SUM(M$48:M$55)+SUM(M$57:M$74)+SUM(M$76:M$77)+SUM(M$79:M$80)+M$82+SUM(M$86:M$91)+M$93+SUM(M$95:M$103)+SUM(M$105:M$106)+SUM(M$109:M$116)+SUM(M$120:M$122)+SUM(M$124:M$126)+SUM(M$128:M$142)+SUM(M$144:M$146)+SUM(M$148:M$150)+SUM(M$152:M$153)+SUM(M$156:M$158)</f>
        <v>0</v>
      </c>
      <c r="N160" s="67"/>
    </row>
    <row r="161" ht="15" customHeight="1">
      <c r="A161" s="68" t="s">
        <v>458</v>
      </c>
      <c r="B161" s="69"/>
      <c r="C161" s="69"/>
      <c r="D161" s="69"/>
      <c r="E161" s="69"/>
      <c r="F161" s="69"/>
      <c r="G161" s="69"/>
      <c r="H161" s="69"/>
      <c r="I161" s="69"/>
      <c r="J161" s="2"/>
      <c r="K161" s="2"/>
      <c r="L161" s="2"/>
      <c r="M161" s="70">
        <f>(SUMIF($H$8:$H$159,1,$M$8:$M$159))*0.2</f>
        <v>0</v>
      </c>
      <c r="N161" s="67"/>
    </row>
    <row r="162" ht="15" customHeight="1">
      <c r="A162" s="71" t="s">
        <v>881</v>
      </c>
      <c r="B162" s="72"/>
      <c r="C162" s="72"/>
      <c r="D162" s="72"/>
      <c r="E162" s="72"/>
      <c r="F162" s="72"/>
      <c r="G162" s="72"/>
      <c r="H162" s="72"/>
      <c r="I162" s="72"/>
      <c r="J162" s="2"/>
      <c r="K162" s="2"/>
      <c r="L162" s="2"/>
      <c r="M162" s="73">
        <f>SUM(M$160:M$161)</f>
        <v>0</v>
      </c>
      <c r="N162" s="67"/>
    </row>
  </sheetData>
  <sheetProtection sheet="1" objects="1" scenarios="1" spinCount="100000" saltValue="VwhnV7mXwndsVMBybyPdnNRKU1cTVoizjbj4M+w9Xlrwb99WJl80ZLyGxm8BYOblERttOyqpdldiJd0UaOP1WA==" hashValue="nCSTzwAB/7l1ofqVmNoIIvnWsTCrioqVZSyK3JIVtMRCfnuM1E2pKgZJUdspn5za0KsfseYAYNR+DlrxcDjoZw==" algorithmName="SHA-512" password="CB83"/>
  <mergeCells count="12">
    <mergeCell ref="A1:M2"/>
    <mergeCell ref="A3:M4"/>
    <mergeCell ref="A5:M5"/>
    <mergeCell ref="A13:I13"/>
    <mergeCell ref="A26:I26"/>
    <mergeCell ref="A35:I35"/>
    <mergeCell ref="A117:I117"/>
    <mergeCell ref="A154:I154"/>
    <mergeCell ref="A159:I159"/>
    <mergeCell ref="A160:I160"/>
    <mergeCell ref="A161:I161"/>
    <mergeCell ref="A162:I162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62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21" sqref="M21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882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883</v>
      </c>
      <c r="B8" s="27"/>
      <c r="C8" s="28" t="s">
        <v>884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885</v>
      </c>
      <c r="B9" s="35"/>
      <c r="C9" s="36" t="s">
        <v>483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886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887</v>
      </c>
      <c r="B11" s="35"/>
      <c r="C11" s="36" t="s">
        <v>888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9.25" customHeight="1">
      <c r="A12" s="34" t="s">
        <v>889</v>
      </c>
      <c r="B12" s="35"/>
      <c r="C12" s="37" t="s">
        <v>890</v>
      </c>
      <c r="D12" s="38"/>
      <c r="E12" s="62"/>
      <c r="F12" s="63">
        <v>0</v>
      </c>
      <c r="G12" s="62"/>
      <c r="H12" s="41">
        <v>1</v>
      </c>
      <c r="I12" s="42"/>
      <c r="J12" s="39"/>
      <c r="K12" s="42"/>
      <c r="L12" s="42"/>
      <c r="M12" s="43">
        <f t="shared" ref="M12:M14" si="0">IF(ISNUMBER($K12),IF(ISNUMBER($G12),ROUND($K12*$G12,2),ROUND($K12*$F12,2)),IF(ISNUMBER($G12),ROUND($I12*$G12,2),ROUND($I12*$F12,2)))</f>
        <v>0</v>
      </c>
      <c r="N12" s="33"/>
    </row>
    <row r="13" ht="18.75" customHeight="1">
      <c r="A13" s="34" t="s">
        <v>891</v>
      </c>
      <c r="B13" s="35"/>
      <c r="C13" s="37" t="s">
        <v>892</v>
      </c>
      <c r="D13" s="38" t="s">
        <v>43</v>
      </c>
      <c r="E13" s="50"/>
      <c r="F13" s="41">
        <v>1</v>
      </c>
      <c r="G13" s="50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t="18.75" customHeight="1">
      <c r="A14" s="34" t="s">
        <v>893</v>
      </c>
      <c r="B14" s="35"/>
      <c r="C14" s="37" t="s">
        <v>894</v>
      </c>
      <c r="D14" s="38" t="s">
        <v>43</v>
      </c>
      <c r="E14" s="50"/>
      <c r="F14" s="41">
        <v>1</v>
      </c>
      <c r="G14" s="50"/>
      <c r="H14" s="41">
        <v>1</v>
      </c>
      <c r="I14" s="42"/>
      <c r="J14" s="39"/>
      <c r="K14" s="42"/>
      <c r="L14" s="42"/>
      <c r="M14" s="43">
        <f t="shared" si="0"/>
        <v>0</v>
      </c>
      <c r="N14" s="33"/>
    </row>
    <row r="15" hidden="1" ht="31.5" customHeight="1">
      <c r="A15" s="44" t="s">
        <v>895</v>
      </c>
      <c r="B15" s="45"/>
      <c r="C15" s="45"/>
      <c r="D15" s="45"/>
      <c r="E15" s="45"/>
      <c r="F15" s="45"/>
      <c r="G15" s="45"/>
      <c r="H15" s="45"/>
      <c r="I15" s="45"/>
      <c r="J15" s="2"/>
      <c r="K15" s="2"/>
      <c r="L15" s="2"/>
      <c r="M15" s="46">
        <f>SUM(M$12:M$14)</f>
        <v>0</v>
      </c>
      <c r="N15" s="47"/>
    </row>
    <row r="16" ht="26.25" customHeight="1">
      <c r="A16" s="34" t="s">
        <v>896</v>
      </c>
      <c r="B16" s="35"/>
      <c r="C16" s="36" t="s">
        <v>897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29.25" customHeight="1">
      <c r="A17" s="34" t="s">
        <v>898</v>
      </c>
      <c r="B17" s="35"/>
      <c r="C17" s="37" t="s">
        <v>899</v>
      </c>
      <c r="D17" s="38" t="s">
        <v>43</v>
      </c>
      <c r="E17" s="50"/>
      <c r="F17" s="41">
        <v>3</v>
      </c>
      <c r="G17" s="50"/>
      <c r="H17" s="41">
        <v>1</v>
      </c>
      <c r="I17" s="42"/>
      <c r="J17" s="39"/>
      <c r="K17" s="42"/>
      <c r="L17" s="42"/>
      <c r="M17" s="43">
        <f>IF(ISNUMBER($K17),IF(ISNUMBER($G17),ROUND($K17*$G17,2),ROUND($K17*$F17,2)),IF(ISNUMBER($G17),ROUND($I17*$G17,2),ROUND($I17*$F17,2)))</f>
        <v>0</v>
      </c>
      <c r="N17" s="33"/>
    </row>
    <row r="18" hidden="1" ht="31.5" customHeight="1">
      <c r="A18" s="44" t="s">
        <v>900</v>
      </c>
      <c r="B18" s="45"/>
      <c r="C18" s="45"/>
      <c r="D18" s="45"/>
      <c r="E18" s="45"/>
      <c r="F18" s="45"/>
      <c r="G18" s="45"/>
      <c r="H18" s="45"/>
      <c r="I18" s="45"/>
      <c r="J18" s="2"/>
      <c r="K18" s="2"/>
      <c r="L18" s="2"/>
      <c r="M18" s="46">
        <f>M$17</f>
        <v>0</v>
      </c>
      <c r="N18" s="47"/>
    </row>
    <row r="19" ht="15" customHeight="1">
      <c r="A19" s="64" t="s">
        <v>901</v>
      </c>
      <c r="B19" s="65"/>
      <c r="C19" s="65"/>
      <c r="D19" s="65"/>
      <c r="E19" s="65"/>
      <c r="F19" s="65"/>
      <c r="G19" s="65"/>
      <c r="H19" s="65"/>
      <c r="I19" s="65"/>
      <c r="J19" s="2"/>
      <c r="K19" s="2"/>
      <c r="L19" s="2"/>
      <c r="M19" s="66">
        <f>SUM(M$12:M$14)+M$17</f>
        <v>0</v>
      </c>
      <c r="N19" s="67"/>
    </row>
    <row r="20" ht="15" customHeight="1">
      <c r="A20" s="68" t="s">
        <v>458</v>
      </c>
      <c r="B20" s="69"/>
      <c r="C20" s="69"/>
      <c r="D20" s="69"/>
      <c r="E20" s="69"/>
      <c r="F20" s="69"/>
      <c r="G20" s="69"/>
      <c r="H20" s="69"/>
      <c r="I20" s="69"/>
      <c r="J20" s="2"/>
      <c r="K20" s="2"/>
      <c r="L20" s="2"/>
      <c r="M20" s="70">
        <f>(SUMIF($H$8:$H$18,1,$M$8:$M$18))*0.2</f>
        <v>0</v>
      </c>
      <c r="N20" s="67"/>
    </row>
    <row r="21" ht="15" customHeight="1">
      <c r="A21" s="71" t="s">
        <v>902</v>
      </c>
      <c r="B21" s="72"/>
      <c r="C21" s="72"/>
      <c r="D21" s="72"/>
      <c r="E21" s="72"/>
      <c r="F21" s="72"/>
      <c r="G21" s="72"/>
      <c r="H21" s="72"/>
      <c r="I21" s="72"/>
      <c r="J21" s="2"/>
      <c r="K21" s="2"/>
      <c r="L21" s="2"/>
      <c r="M21" s="73">
        <f>SUM(M$19:M$20)</f>
        <v>0</v>
      </c>
      <c r="N21" s="67"/>
    </row>
  </sheetData>
  <sheetProtection sheet="1" objects="1" scenarios="1" spinCount="100000" saltValue="+3JzZioxy5TL/KBc1gHb5s938OyzU5pmmEUom35ugshX6GC+GZIdyo2d36svNkYdE2KZBmvK22Gzufg7fXV0OA==" hashValue="2x+4KmJuS/ECedIBNk8BEwvjuGTd6u4xTCeTZvoIJqok5JdhzYwDBY8bU4AOZdmPiYF385QrWcpqSqm+pBvbKg==" algorithmName="SHA-512" password="CB83"/>
  <mergeCells count="8">
    <mergeCell ref="A1:M2"/>
    <mergeCell ref="A3:M4"/>
    <mergeCell ref="A5:M5"/>
    <mergeCell ref="A15:I15"/>
    <mergeCell ref="A18:I18"/>
    <mergeCell ref="A19:I19"/>
    <mergeCell ref="A20:I20"/>
    <mergeCell ref="A21:I2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1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64" t="s">
        <v>903</v>
      </c>
      <c r="B7" s="65"/>
      <c r="C7" s="65"/>
      <c r="D7" s="65"/>
      <c r="E7" s="65"/>
      <c r="F7" s="65"/>
      <c r="G7" s="65"/>
      <c r="H7" s="65"/>
      <c r="I7" s="65"/>
      <c r="J7" s="2"/>
      <c r="K7" s="2"/>
      <c r="L7" s="2"/>
      <c r="M7" s="66">
        <f>'LOT 01 VRD ET GENIE CIVIL'!$M$239+'LOT 02 BATIMENT'!$M$80+'LOT 03 ELECTRICITE'!$M$160+'LOT 04 METALLERIE'!$M$19+'LOT 04 METALLERIE'!$M$1</f>
        <v>0</v>
      </c>
      <c r="N7" s="67"/>
    </row>
    <row r="8" ht="15" customHeight="1">
      <c r="A8" s="68" t="s">
        <v>904</v>
      </c>
      <c r="B8" s="69"/>
      <c r="C8" s="69"/>
      <c r="D8" s="69"/>
      <c r="E8" s="69"/>
      <c r="F8" s="69"/>
      <c r="G8" s="69"/>
      <c r="H8" s="69"/>
      <c r="I8" s="69"/>
      <c r="J8" s="2"/>
      <c r="K8" s="2"/>
      <c r="L8" s="2"/>
      <c r="M8" s="70">
        <f>'LOT 01 VRD ET GENIE CIVIL'!$M$240+'LOT 02 BATIMENT'!$M$81+'LOT 03 ELECTRICITE'!$M$161+'LOT 04 METALLERIE'!$M$20</f>
        <v>0</v>
      </c>
      <c r="N8" s="67"/>
    </row>
    <row r="9" ht="16.5" customHeight="1">
      <c r="A9" s="71" t="s">
        <v>905</v>
      </c>
      <c r="B9" s="72"/>
      <c r="C9" s="72"/>
      <c r="D9" s="72"/>
      <c r="E9" s="72"/>
      <c r="F9" s="72"/>
      <c r="G9" s="72"/>
      <c r="H9" s="72"/>
      <c r="I9" s="72"/>
      <c r="J9" s="2"/>
      <c r="K9" s="2"/>
      <c r="L9" s="2"/>
      <c r="M9" s="73">
        <f>SUM(M$7:M$8)</f>
        <v>0</v>
      </c>
      <c r="N9" s="67"/>
    </row>
    <row r="11" ht="22.5" customHeight="1">
      <c r="A11" s="95" t="s">
        <v>906</v>
      </c>
      <c r="B11" s="96"/>
      <c r="C11" s="97"/>
      <c r="D11" s="96" t="s">
        <v>907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mlYv9tAQrpZj9zCHDMUzn/4HdM049eX5tOIdPmSbpjOzpPL8nuausHmlTVhzfcKz4RsSCMLBUMy2Z+7v9ylk4Q==" hashValue="183SdnPtua29N+4dCXpwj9c/iI4b+bvpsNAjEiRU1Y1zXoTCpKzdoMnZdcooaNMxI9c5MzZRyYZ/xAQ9lJVUOg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2025-11-04T10:14:12Z</dcterms:modified>
</cp:coreProperties>
</file>